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585"/>
  </bookViews>
  <sheets>
    <sheet name="01.05. на сайт" sheetId="1" r:id="rId1"/>
  </sheets>
  <definedNames>
    <definedName name="Z_6ACF3938_4F94_4C45_B738_BB373F9D00A7_.wvu.PrintArea" localSheetId="0" hidden="1">'01.05. на сайт'!$A$1:$S$116</definedName>
    <definedName name="Z_6ACF3938_4F94_4C45_B738_BB373F9D00A7_.wvu.PrintTitles" localSheetId="0" hidden="1">'01.05. на сайт'!$3:$5</definedName>
    <definedName name="Z_6ACF3938_4F94_4C45_B738_BB373F9D00A7_.wvu.Rows" localSheetId="0" hidden="1">'01.05. на сайт'!$8:$8,'01.05. на сайт'!$10:$10,'01.05. на сайт'!$12:$12,'01.05. на сайт'!$14:$14,'01.05. на сайт'!$16:$16,'01.05. на сайт'!$18:$18,'01.05. на сайт'!$20:$20,'01.05. на сайт'!$22:$22,'01.05. на сайт'!$24:$24,'01.05. на сайт'!$27:$27</definedName>
    <definedName name="Z_B1A686FD_B416_40FE_84A4_8CA55E7A485E_.wvu.PrintArea" localSheetId="0" hidden="1">'01.05. на сайт'!$A$1:$S$116</definedName>
    <definedName name="Z_B1A686FD_B416_40FE_84A4_8CA55E7A485E_.wvu.PrintTitles" localSheetId="0" hidden="1">'01.05. на сайт'!$3:$5</definedName>
    <definedName name="Z_B1A686FD_B416_40FE_84A4_8CA55E7A485E_.wvu.Rows" localSheetId="0" hidden="1">'01.05. на сайт'!$8:$8,'01.05. на сайт'!$10:$10,'01.05. на сайт'!$12:$12,'01.05. на сайт'!$14:$14,'01.05. на сайт'!$16:$16,'01.05. на сайт'!$18:$18,'01.05. на сайт'!$20:$20,'01.05. на сайт'!$22:$22,'01.05. на сайт'!$24:$24,'01.05. на сайт'!$27:$27</definedName>
    <definedName name="_xlnm.Print_Titles" localSheetId="0">'01.05. на сайт'!$3:$5</definedName>
    <definedName name="_xlnm.Print_Area" localSheetId="0">'01.05. на сайт'!$A$1:$R$116</definedName>
  </definedNames>
  <calcPr calcId="145621" iterateDelta="1E-4"/>
</workbook>
</file>

<file path=xl/calcChain.xml><?xml version="1.0" encoding="utf-8"?>
<calcChain xmlns="http://schemas.openxmlformats.org/spreadsheetml/2006/main">
  <c r="I113" i="1" l="1"/>
  <c r="R113" i="1" s="1"/>
  <c r="P112" i="1"/>
  <c r="M112" i="1"/>
  <c r="L112" i="1"/>
  <c r="L114" i="1" s="1"/>
  <c r="L115" i="1" s="1"/>
  <c r="K112" i="1"/>
  <c r="K114" i="1" s="1"/>
  <c r="K115" i="1" s="1"/>
  <c r="J112" i="1"/>
  <c r="J114" i="1" s="1"/>
  <c r="J115" i="1" s="1"/>
  <c r="R89" i="1"/>
  <c r="Q89" i="1"/>
  <c r="M89" i="1"/>
  <c r="O89" i="1" s="1"/>
  <c r="P88" i="1"/>
  <c r="I88" i="1"/>
  <c r="P86" i="1"/>
  <c r="L86" i="1"/>
  <c r="K86" i="1"/>
  <c r="J86" i="1"/>
  <c r="Q85" i="1"/>
  <c r="M85" i="1"/>
  <c r="O85" i="1" s="1"/>
  <c r="Q84" i="1"/>
  <c r="M84" i="1"/>
  <c r="R84" i="1" s="1"/>
  <c r="I83" i="1"/>
  <c r="I82" i="1"/>
  <c r="Q82" i="1" s="1"/>
  <c r="P81" i="1"/>
  <c r="L81" i="1"/>
  <c r="K81" i="1"/>
  <c r="J81" i="1"/>
  <c r="I73" i="1"/>
  <c r="O73" i="1" s="1"/>
  <c r="M72" i="1"/>
  <c r="M71" i="1"/>
  <c r="M70" i="1"/>
  <c r="M69" i="1"/>
  <c r="M67" i="1"/>
  <c r="I65" i="1"/>
  <c r="P64" i="1"/>
  <c r="L64" i="1"/>
  <c r="K64" i="1"/>
  <c r="J64" i="1"/>
  <c r="M62" i="1"/>
  <c r="M64" i="1" s="1"/>
  <c r="I62" i="1"/>
  <c r="I64" i="1" s="1"/>
  <c r="P61" i="1"/>
  <c r="L61" i="1"/>
  <c r="L87" i="1" s="1"/>
  <c r="K61" i="1"/>
  <c r="J61" i="1"/>
  <c r="M59" i="1"/>
  <c r="M61" i="1" s="1"/>
  <c r="I59" i="1"/>
  <c r="I61" i="1" s="1"/>
  <c r="P57" i="1"/>
  <c r="M57" i="1"/>
  <c r="L57" i="1"/>
  <c r="L58" i="1" s="1"/>
  <c r="K57" i="1"/>
  <c r="J57" i="1"/>
  <c r="R56" i="1"/>
  <c r="I55" i="1"/>
  <c r="O55" i="1" s="1"/>
  <c r="O57" i="1" s="1"/>
  <c r="P54" i="1"/>
  <c r="P52" i="1" s="1"/>
  <c r="P50" i="1" s="1"/>
  <c r="P48" i="1" s="1"/>
  <c r="P46" i="1" s="1"/>
  <c r="Q46" i="1" s="1"/>
  <c r="L54" i="1"/>
  <c r="K54" i="1"/>
  <c r="J54" i="1"/>
  <c r="R53" i="1"/>
  <c r="Q53" i="1"/>
  <c r="M52" i="1"/>
  <c r="R51" i="1"/>
  <c r="Q51" i="1"/>
  <c r="M50" i="1"/>
  <c r="R49" i="1"/>
  <c r="Q49" i="1"/>
  <c r="M48" i="1"/>
  <c r="R47" i="1"/>
  <c r="Q47" i="1"/>
  <c r="M46" i="1"/>
  <c r="I45" i="1"/>
  <c r="R44" i="1"/>
  <c r="Q44" i="1"/>
  <c r="P43" i="1"/>
  <c r="P41" i="1" s="1"/>
  <c r="P39" i="1" s="1"/>
  <c r="M43" i="1"/>
  <c r="R43" i="1" s="1"/>
  <c r="R42" i="1"/>
  <c r="Q42" i="1"/>
  <c r="M41" i="1"/>
  <c r="R40" i="1"/>
  <c r="Q40" i="1"/>
  <c r="M39" i="1"/>
  <c r="R38" i="1"/>
  <c r="Q38" i="1"/>
  <c r="M37" i="1"/>
  <c r="P36" i="1"/>
  <c r="R36" i="1" s="1"/>
  <c r="M35" i="1"/>
  <c r="Q35" i="1" s="1"/>
  <c r="P33" i="1"/>
  <c r="P31" i="1" s="1"/>
  <c r="M33" i="1"/>
  <c r="R33" i="1" s="1"/>
  <c r="M31" i="1"/>
  <c r="M30" i="1"/>
  <c r="I30" i="1"/>
  <c r="Q30" i="1" s="1"/>
  <c r="I29" i="1"/>
  <c r="L28" i="1"/>
  <c r="K28" i="1"/>
  <c r="J28" i="1"/>
  <c r="R27" i="1"/>
  <c r="Q27" i="1"/>
  <c r="M26" i="1"/>
  <c r="Q26" i="1" s="1"/>
  <c r="P25" i="1"/>
  <c r="I25" i="1"/>
  <c r="R25" i="1" s="1"/>
  <c r="R24" i="1"/>
  <c r="Q24" i="1"/>
  <c r="R23" i="1"/>
  <c r="Q23" i="1"/>
  <c r="R22" i="1"/>
  <c r="Q22" i="1"/>
  <c r="P21" i="1"/>
  <c r="M21" i="1"/>
  <c r="Q21" i="1" s="1"/>
  <c r="R20" i="1"/>
  <c r="Q20" i="1"/>
  <c r="P19" i="1"/>
  <c r="M19" i="1"/>
  <c r="R19" i="1" s="1"/>
  <c r="R18" i="1"/>
  <c r="Q18" i="1"/>
  <c r="P17" i="1"/>
  <c r="M17" i="1"/>
  <c r="Q17" i="1" s="1"/>
  <c r="R16" i="1"/>
  <c r="Q16" i="1"/>
  <c r="P15" i="1"/>
  <c r="M15" i="1"/>
  <c r="R15" i="1" s="1"/>
  <c r="R14" i="1"/>
  <c r="Q14" i="1"/>
  <c r="P13" i="1"/>
  <c r="M13" i="1"/>
  <c r="Q13" i="1" s="1"/>
  <c r="R12" i="1"/>
  <c r="Q12" i="1"/>
  <c r="P11" i="1"/>
  <c r="Q11" i="1" s="1"/>
  <c r="M11" i="1"/>
  <c r="R10" i="1"/>
  <c r="Q10" i="1"/>
  <c r="P9" i="1"/>
  <c r="M9" i="1"/>
  <c r="R8" i="1"/>
  <c r="Q8" i="1"/>
  <c r="Q7" i="1"/>
  <c r="P7" i="1"/>
  <c r="R7" i="1" s="1"/>
  <c r="M7" i="1"/>
  <c r="P6" i="1"/>
  <c r="Q6" i="1" s="1"/>
  <c r="I6" i="1"/>
  <c r="I5" i="1"/>
  <c r="J5" i="1" s="1"/>
  <c r="K5" i="1" s="1"/>
  <c r="L5" i="1" s="1"/>
  <c r="M5" i="1" s="1"/>
  <c r="N5" i="1" s="1"/>
  <c r="O5" i="1" s="1"/>
  <c r="P5" i="1" s="1"/>
  <c r="Q5" i="1" s="1"/>
  <c r="R5" i="1" s="1"/>
  <c r="S5" i="1" s="1"/>
  <c r="R26" i="1" l="1"/>
  <c r="Q41" i="1"/>
  <c r="Q48" i="1"/>
  <c r="Q52" i="1"/>
  <c r="N73" i="1"/>
  <c r="N85" i="1"/>
  <c r="M6" i="1"/>
  <c r="N6" i="1" s="1"/>
  <c r="Q9" i="1"/>
  <c r="R11" i="1"/>
  <c r="Q19" i="1"/>
  <c r="M25" i="1"/>
  <c r="I54" i="1"/>
  <c r="P34" i="1"/>
  <c r="R35" i="1"/>
  <c r="K87" i="1"/>
  <c r="M65" i="1"/>
  <c r="M81" i="1" s="1"/>
  <c r="R88" i="1"/>
  <c r="R50" i="1"/>
  <c r="P28" i="1"/>
  <c r="R28" i="1" s="1"/>
  <c r="Q36" i="1"/>
  <c r="J58" i="1"/>
  <c r="I112" i="1"/>
  <c r="I114" i="1" s="1"/>
  <c r="Q113" i="1"/>
  <c r="Q112" i="1" s="1"/>
  <c r="O6" i="1"/>
  <c r="Q15" i="1"/>
  <c r="I28" i="1"/>
  <c r="Q25" i="1"/>
  <c r="Q28" i="1" s="1"/>
  <c r="N30" i="1"/>
  <c r="Q43" i="1"/>
  <c r="Q50" i="1"/>
  <c r="K58" i="1"/>
  <c r="J87" i="1"/>
  <c r="J116" i="1" s="1"/>
  <c r="P87" i="1"/>
  <c r="Q73" i="1"/>
  <c r="O84" i="1"/>
  <c r="N89" i="1"/>
  <c r="P114" i="1"/>
  <c r="P115" i="1" s="1"/>
  <c r="R61" i="1"/>
  <c r="N61" i="1"/>
  <c r="L116" i="1"/>
  <c r="Q39" i="1"/>
  <c r="P37" i="1"/>
  <c r="Q37" i="1" s="1"/>
  <c r="I115" i="1"/>
  <c r="R39" i="1"/>
  <c r="R46" i="1"/>
  <c r="K116" i="1"/>
  <c r="R54" i="1"/>
  <c r="Q31" i="1"/>
  <c r="P58" i="1"/>
  <c r="P116" i="1" s="1"/>
  <c r="R64" i="1"/>
  <c r="N64" i="1"/>
  <c r="R9" i="1"/>
  <c r="R13" i="1"/>
  <c r="R17" i="1"/>
  <c r="R21" i="1"/>
  <c r="R30" i="1"/>
  <c r="R31" i="1"/>
  <c r="R37" i="1"/>
  <c r="R41" i="1"/>
  <c r="R48" i="1"/>
  <c r="R52" i="1"/>
  <c r="Q55" i="1"/>
  <c r="Q57" i="1" s="1"/>
  <c r="O59" i="1"/>
  <c r="O61" i="1" s="1"/>
  <c r="O62" i="1"/>
  <c r="O64" i="1" s="1"/>
  <c r="R73" i="1"/>
  <c r="M82" i="1"/>
  <c r="R85" i="1"/>
  <c r="O113" i="1"/>
  <c r="O112" i="1" s="1"/>
  <c r="Q45" i="1"/>
  <c r="R55" i="1"/>
  <c r="I57" i="1"/>
  <c r="Q59" i="1"/>
  <c r="Q61" i="1" s="1"/>
  <c r="Q62" i="1"/>
  <c r="Q64" i="1" s="1"/>
  <c r="Q65" i="1"/>
  <c r="I81" i="1"/>
  <c r="Q83" i="1"/>
  <c r="Q86" i="1" s="1"/>
  <c r="I86" i="1"/>
  <c r="R6" i="1"/>
  <c r="O25" i="1"/>
  <c r="M29" i="1"/>
  <c r="O29" i="1" s="1"/>
  <c r="R29" i="1"/>
  <c r="O30" i="1"/>
  <c r="Q33" i="1"/>
  <c r="M45" i="1"/>
  <c r="O45" i="1" s="1"/>
  <c r="R45" i="1"/>
  <c r="N55" i="1"/>
  <c r="P56" i="1"/>
  <c r="Q56" i="1" s="1"/>
  <c r="R59" i="1"/>
  <c r="R62" i="1"/>
  <c r="R65" i="1"/>
  <c r="O82" i="1"/>
  <c r="M83" i="1"/>
  <c r="R83" i="1" s="1"/>
  <c r="M88" i="1"/>
  <c r="M114" i="1" s="1"/>
  <c r="Q88" i="1"/>
  <c r="Q114" i="1" s="1"/>
  <c r="Q115" i="1" s="1"/>
  <c r="N112" i="1"/>
  <c r="R112" i="1"/>
  <c r="Q29" i="1"/>
  <c r="N59" i="1"/>
  <c r="N62" i="1"/>
  <c r="N88" i="1"/>
  <c r="O28" i="1" l="1"/>
  <c r="O65" i="1"/>
  <c r="O81" i="1" s="1"/>
  <c r="M28" i="1"/>
  <c r="N28" i="1" s="1"/>
  <c r="N25" i="1"/>
  <c r="Q54" i="1"/>
  <c r="N65" i="1"/>
  <c r="N29" i="1"/>
  <c r="Q81" i="1"/>
  <c r="Q87" i="1" s="1"/>
  <c r="Q116" i="1" s="1"/>
  <c r="R114" i="1"/>
  <c r="R34" i="1"/>
  <c r="Q34" i="1"/>
  <c r="P32" i="1"/>
  <c r="M115" i="1"/>
  <c r="N114" i="1"/>
  <c r="O54" i="1"/>
  <c r="O58" i="1" s="1"/>
  <c r="R81" i="1"/>
  <c r="N81" i="1"/>
  <c r="I58" i="1"/>
  <c r="R57" i="1"/>
  <c r="N57" i="1"/>
  <c r="O88" i="1"/>
  <c r="Q58" i="1"/>
  <c r="N45" i="1"/>
  <c r="N83" i="1"/>
  <c r="N84" i="1" s="1"/>
  <c r="R115" i="1"/>
  <c r="N115" i="1"/>
  <c r="M54" i="1"/>
  <c r="R86" i="1"/>
  <c r="O83" i="1"/>
  <c r="O86" i="1" s="1"/>
  <c r="O87" i="1" s="1"/>
  <c r="O114" i="1"/>
  <c r="O115" i="1" s="1"/>
  <c r="M86" i="1"/>
  <c r="M87" i="1" s="1"/>
  <c r="N82" i="1"/>
  <c r="R82" i="1"/>
  <c r="I87" i="1"/>
  <c r="R32" i="1" l="1"/>
  <c r="Q32" i="1"/>
  <c r="R87" i="1"/>
  <c r="N87" i="1"/>
  <c r="N86" i="1"/>
  <c r="O116" i="1"/>
  <c r="R58" i="1"/>
  <c r="M58" i="1"/>
  <c r="N58" i="1" s="1"/>
  <c r="N54" i="1"/>
  <c r="I116" i="1"/>
  <c r="M116" i="1" l="1"/>
  <c r="R116" i="1"/>
  <c r="N116" i="1"/>
</calcChain>
</file>

<file path=xl/sharedStrings.xml><?xml version="1.0" encoding="utf-8"?>
<sst xmlns="http://schemas.openxmlformats.org/spreadsheetml/2006/main" count="819" uniqueCount="172">
  <si>
    <t>Информация по исполнению бюджета МО ГО «Сыктывкар» в рамках национальных (региональных) проектов по состоянию на 01.05.2025</t>
  </si>
  <si>
    <t>тыс. руб.</t>
  </si>
  <si>
    <t>№</t>
  </si>
  <si>
    <t>Наименование национального (федерального, регионального) проекта</t>
  </si>
  <si>
    <t>Наименование муниципальной программы</t>
  </si>
  <si>
    <t xml:space="preserve">Основное мероприятие </t>
  </si>
  <si>
    <t>Мероприятие</t>
  </si>
  <si>
    <t>Соглашение</t>
  </si>
  <si>
    <t>ГРБС</t>
  </si>
  <si>
    <t>План</t>
  </si>
  <si>
    <t>в том числе</t>
  </si>
  <si>
    <t>Контрактация</t>
  </si>
  <si>
    <t>Не закреплено обязательствами</t>
  </si>
  <si>
    <t>Факт (Касса)</t>
  </si>
  <si>
    <t xml:space="preserve">Остаток </t>
  </si>
  <si>
    <t>% исп.</t>
  </si>
  <si>
    <t>Примечание</t>
  </si>
  <si>
    <t>№, дата</t>
  </si>
  <si>
    <t>ответственный исполнитель на уровне РК</t>
  </si>
  <si>
    <t>Местный бюджет</t>
  </si>
  <si>
    <t>Республиканский бюджет</t>
  </si>
  <si>
    <t xml:space="preserve">Федеральный бюджет </t>
  </si>
  <si>
    <t>Всего</t>
  </si>
  <si>
    <t>%</t>
  </si>
  <si>
    <t>1</t>
  </si>
  <si>
    <t>2</t>
  </si>
  <si>
    <t>3</t>
  </si>
  <si>
    <t>4</t>
  </si>
  <si>
    <t>Федеральный проект "Региональная и местная дорожная сеть"
(региональный проект "Региональная и местная
дорожная сеть (Республика Коми)")</t>
  </si>
  <si>
    <t xml:space="preserve">Муниципальная программа "Развитие транспортной системы" </t>
  </si>
  <si>
    <t>Приведение в нормативное состояние улично-дорожной сети</t>
  </si>
  <si>
    <t xml:space="preserve">Ремонт улично-дорожной сети </t>
  </si>
  <si>
    <t>№ ИДЖ-1 от 14.02.2025</t>
  </si>
  <si>
    <t>Министерство строительства и жилищно-коммунального хозяйства РК</t>
  </si>
  <si>
    <t>УДИТиС АМО ГО "Сыктывкар"</t>
  </si>
  <si>
    <t>1) ул. Карьерная</t>
  </si>
  <si>
    <t>х</t>
  </si>
  <si>
    <t>СМР - до 30.09.2025</t>
  </si>
  <si>
    <t>Конт. № ЭА/2024-123  от 09.12.2024 м/ду МКП "ДХ" и  АО "КДК"</t>
  </si>
  <si>
    <t>2)  ул. Кирова (от ул. Кутузова до ул. Горького)</t>
  </si>
  <si>
    <t>3) ул. Жакова</t>
  </si>
  <si>
    <t>Конт № ЭА/2024-124  от 09.12.2024 м/ду МКП "ДХ" и ООО "Стройкомплект"</t>
  </si>
  <si>
    <t>4) ул. Орджоникидзе (от ул. Кирова до ул. Ленина)</t>
  </si>
  <si>
    <t>5) ул. Громова</t>
  </si>
  <si>
    <t>До 31.08.2025</t>
  </si>
  <si>
    <t>МК № 37/2024 от 06.05.2024 м/ду УДИТиС и ООО СПК "Темп-Дорстрой"</t>
  </si>
  <si>
    <t>6)  ул. Лесозаводская (от д.1 до ул. Корткеросской, от ул. Школьной до Почтового проезда)</t>
  </si>
  <si>
    <t>7) Октябрьский проспект (от ул. Печорская до ул. Чкалова)</t>
  </si>
  <si>
    <t>Конт. № ЭА/2025-11 от 14.02.2025 м/ду МКП "Дорожное хозяйство" и  ООО СПК "Темп-Дорстрой"</t>
  </si>
  <si>
    <t>8) Автомобильная дорога "Сыктывкар — Эжвинский район" (от ул. Печорская до ул. Малышева и от ул. Петрозаводская до ул. Ветеранов)</t>
  </si>
  <si>
    <t>Конт. № ЭА/2025-08 от 12.02.2025 м/ду МКП "ДХ" и ООО "Стройкомплект"</t>
  </si>
  <si>
    <t>9) Автомобильная дорога "Подъезд к с/т м. Дырнос"</t>
  </si>
  <si>
    <t>В настоящее время проводится проверка достоверности сметной стоимости. Планируемая дата объявления аукциона – 20.05.2025</t>
  </si>
  <si>
    <t>10) Автомобильная дорога "Сыктывкар - Эжвинский район" на участке от моста ч/р Човью до а/о Емваль-2</t>
  </si>
  <si>
    <t>В настоящее время проводится проверка сметной стоимости.
Планируемая дата объявления аукциона - 26.05.2024</t>
  </si>
  <si>
    <t>АЭР МО ГО "Сыктывкар"</t>
  </si>
  <si>
    <t>11) ул. Мира (от пр.Бумажников  до ул. Маяковского)</t>
  </si>
  <si>
    <t>№ ЭА/2025-60 от 21.04.2025 м/ду ЭМУП "Жилкомхоз" и ООО "ДорИнвест"</t>
  </si>
  <si>
    <t>ИТОГО по федеральному проекту</t>
  </si>
  <si>
    <t>Федеральный проект "Формирование комфортной городской среды"
 (региональный проект "Формирование комфортной городской среды")</t>
  </si>
  <si>
    <t>Муниципальная программа "Развитие современной городской среды"</t>
  </si>
  <si>
    <t xml:space="preserve">Качественное улучшение состояния территорий
</t>
  </si>
  <si>
    <t>Благоустройство дворовых и общественных территорий</t>
  </si>
  <si>
    <t xml:space="preserve"> № 87701000-1-2025-013 от 22.01.2025</t>
  </si>
  <si>
    <t>УЖКХ АМО ГО "Сыктывкар"</t>
  </si>
  <si>
    <t>из них безвозмездные перечисления ТСЖ</t>
  </si>
  <si>
    <t>1) двор по Октябрьский пр., д. 124/1</t>
  </si>
  <si>
    <t>До 31.10.2025</t>
  </si>
  <si>
    <t>МК № 16-25 от 21.03.2025 м/ду УЖКХ и ООО "Стройкомплект"</t>
  </si>
  <si>
    <t>2) двор по ул. Петрозаводская, д. 56</t>
  </si>
  <si>
    <t>3) двор по ул. Карла Маркса, д. 224</t>
  </si>
  <si>
    <t>МК № 15-25 от 21.03.2025 м/ду УЖКХ и ООО "СТРОЙ-11"</t>
  </si>
  <si>
    <t>4) двор по ул. Морозова, д. 165</t>
  </si>
  <si>
    <t>5) двор по ул. Морозова, д. 35/1</t>
  </si>
  <si>
    <t xml:space="preserve">6) Городской сквер. Район пересечения ул. Снежная - Красноборская в п.г.т. В. Максаковка </t>
  </si>
  <si>
    <t>МК № 18-25 от 31.03.2025 м/ду УЖКХ и ООО "СТРОЙ-11"</t>
  </si>
  <si>
    <t xml:space="preserve">7) Мемориальный комплекс на прилегающей территории к памятнику участникам Великой Отечественной войны в п.г.т. Краснозатонский </t>
  </si>
  <si>
    <t>МК № 17-25 от 25.03.2025 м/ду УЖКХ и ООО "СТРОЙ-11"</t>
  </si>
  <si>
    <t>8) двор по  ул. Мира, д. 37</t>
  </si>
  <si>
    <t>МК № ЭА09-03/2025 от 24.03.2025 м/ду АЭР и ООО "Стройкомплект"</t>
  </si>
  <si>
    <t>9) двор по ул. Школьный пер., 7</t>
  </si>
  <si>
    <t>10) двор по ул. Школьный пер., 5</t>
  </si>
  <si>
    <t>11) двор по ул. Школьный пер., 9</t>
  </si>
  <si>
    <t>Федеральный проект "Модернизация коммунальной инфраструктуры"
(Региональный проект "Модернизация коммунальной инфраструктуры")</t>
  </si>
  <si>
    <t>Муниципальная программа "Жилищный фонд и коммунальное хозяйство"</t>
  </si>
  <si>
    <t>Строительство и реконструкция объектов коммунального хозяйства</t>
  </si>
  <si>
    <t>Напорный канализационный коллектор от п.г.т. Краснозатонский до ЛДК</t>
  </si>
  <si>
    <t>№ 87701000-1-2025-011 от 21.01.2025 (в ред. ДС № 87701000-1-2025-011/2 от 23.01.2025)</t>
  </si>
  <si>
    <t>УАГСиЗ АМО ГО "Сыктывкар"</t>
  </si>
  <si>
    <t>1) Напорный канализационный коллектор от п.г.т. Краснозатонский до ЛДК</t>
  </si>
  <si>
    <t xml:space="preserve">В рамках рабочего совещания получена информация о продлении сроков строительства до 2027 года.
Новые параметры объекта переданы в рабочем порядке в Министерство 24.02.2025. 20.03.2025 в рабочем порядке получена информация об одобрении со стороны  Минстроя России заявки.
Ориентировочный срок заключения контракта – 09.06.2025 </t>
  </si>
  <si>
    <t>ВСЕГО национальный проект "Инфраструктура для жизни"</t>
  </si>
  <si>
    <t xml:space="preserve">Федеральный проект "Россия – страна возможностей"
(региональный проект "Россия – страна возможностей")
</t>
  </si>
  <si>
    <t>Муниципальная программа "Развитие образования"</t>
  </si>
  <si>
    <t>Реализация отдельных мероприятий регионального проекта "Педагоги и наставники"</t>
  </si>
  <si>
    <t>Реализация программы комплексного развития молодежной политики в субъектах Российской Федерации "Регион для молодых"</t>
  </si>
  <si>
    <t xml:space="preserve">№ 87701000-1-2025-019 от 21.03.2025 </t>
  </si>
  <si>
    <t>Комитет по молодежной политике РК</t>
  </si>
  <si>
    <t>УО АМО ГО "Сыктывкар"</t>
  </si>
  <si>
    <t>Заключение контракта на выполнение ремонтных работ молодежного центра запланировано после получения положительного заключения Управления архитектуры, городского строительства и землепользования администрации МО ГО "Сыктывкар". 
Ориентировочная дата заключения контракта до 19 мая 2025 г.
Заключены договоры на приобретение расходных материалов для деятельности молодежных объединений на сумму 1871,1 тыс.руб.
В рамках реализации проекта на базе муниципального автономного учреждения «Молодежный центр г. Сыктывкара» будут созданы помещения для реализации молодежной политики, отвечающие требованиям, предъявляемым к молодежным центрам.
Средства на реализацию мероприятий данного проекта доведены до МАУ «МЦ» 31 марта 2025 г. в полном объеме.</t>
  </si>
  <si>
    <t>МАУ "Молодежный центр г. Сыктывкара"</t>
  </si>
  <si>
    <t>Федеральный проект "Мы вместе (Воспитание гармонично развитой личности)" (региональный проект "Мы вместе (Воспитание гармонично развитой личности)")</t>
  </si>
  <si>
    <t>Реализация отдельных мероприятий регионального проекта "Мы вместе (Воспитание гармонично развитой личности)"</t>
  </si>
  <si>
    <t>Реализация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</si>
  <si>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 87701000-12025-023 от 21.03.2026</t>
  </si>
  <si>
    <t>Планируется приобрести материалы и оборудование для муниципального автономного учреждения «Молодежный центр г. Сыктывкара».
Заключены договоры на реализацию мероприятий данного проекта на общую сумму 2695,4 тыс. руб.
Средства на реализацию мероприятий данного проекта доведены до МАУ «МЦ» 31 марта 2025 г. в полном объеме.</t>
  </si>
  <si>
    <t>Федеральный проект 
"Все лучшее детям"
 (региональный проект 
"Все лучшее детям")</t>
  </si>
  <si>
    <t>Реализация отдельных мероприятий регионального проекта "Все лучшее детям"</t>
  </si>
  <si>
    <t>Укрепление материально-технической базы и создание безопасных условий в организациях в сфере образования в Республике Коми</t>
  </si>
  <si>
    <t>№87701000-1-2025-008 от 21.01.2025</t>
  </si>
  <si>
    <t>Министерство образования и науки РК</t>
  </si>
  <si>
    <t>1) ГИМНАЗИЯ ИМЕНИ А.С.ПУШКИНА г. Сыктывкара</t>
  </si>
  <si>
    <t>Выполнение работ по капитальному ремонту зданий общеобразовательных организаций.
1,3 млн. руб. - экономия по результатам конкурсных процедур.
Министерство образования и науки Республики Коми в процессе решения вопроса об использовании остатка средств по результатам конкурсных процедур</t>
  </si>
  <si>
    <t>2) МАОУ СОШ №1</t>
  </si>
  <si>
    <t>3) МАОУ СОШ №36</t>
  </si>
  <si>
    <t>4) МАОУ СОШ №21</t>
  </si>
  <si>
    <t>5) МАОУ СОШ №22</t>
  </si>
  <si>
    <t>6) МАОУ СОШ №31</t>
  </si>
  <si>
    <t>7) МАОУ СОШ №38</t>
  </si>
  <si>
    <t>№ 09-1КАП/2025 от 21.01.2025</t>
  </si>
  <si>
    <t xml:space="preserve">Укрепление материально-технической базы и создание безопасных условий в организациях в сфере образования
</t>
  </si>
  <si>
    <t>3) МАОУ СОШ №21</t>
  </si>
  <si>
    <t>4) МАОУ СОШ №22</t>
  </si>
  <si>
    <t>5) МАОУ СОШ №31</t>
  </si>
  <si>
    <t>6) МАОУ СОШ №36</t>
  </si>
  <si>
    <t>Федеральный проект 
"Педагоги и наставники" (региональный проект 
"Педагоги и наставники")</t>
  </si>
  <si>
    <t xml:space="preserve">Обеспечение деятельности советников директора по воспитанию </t>
  </si>
  <si>
    <t>№ 87701000-1-2025-005 от 21.01.2025</t>
  </si>
  <si>
    <t>Региональный проект не требует контрактации (реализуется путем предоставления денежных выплат советникам директоров, классным руководителям)</t>
  </si>
  <si>
    <t>Обеспечение выплат ежемесячного денежного вознаграждения советникам директоров по воспитанию</t>
  </si>
  <si>
    <t>№ 87701000-1-2025-006 от 21.01.2025</t>
  </si>
  <si>
    <t xml:space="preserve">Ежемесячное денежное вознаграждение за классное руководство педагогическим работникам </t>
  </si>
  <si>
    <t>№ 87701000-1-2025-001 от 21.01.2025</t>
  </si>
  <si>
    <t>УДО  АМО ГО "Сыктывкар"</t>
  </si>
  <si>
    <t>ВСЕГО национальный проект "Молодежь и дети"</t>
  </si>
  <si>
    <t xml:space="preserve">Федеральный проект "Семейные ценности и инфраструктура культуры" 
 (региональный проект "Семейные ценности и инфраструктура культуры") </t>
  </si>
  <si>
    <t>Муниципальная программа "Развитие культуры, физической культуры и спорта"</t>
  </si>
  <si>
    <t>Реализация отдельных мероприятий регионального проекта "Семейные ценности и инфраструктура культуры"</t>
  </si>
  <si>
    <t>Создание модельных муниципальных библиотек</t>
  </si>
  <si>
    <t>№ 87701000-1-2025-009 от 28.01.2025</t>
  </si>
  <si>
    <t>Министерство культуры и архивного дела РК</t>
  </si>
  <si>
    <t>УК АМО ГО "Сыктывкар"</t>
  </si>
  <si>
    <t>МБУК "ЦБС" Библиотека – филиал № 20 «Сыктывкар»</t>
  </si>
  <si>
    <t xml:space="preserve">Создание модельной библиотеки на базе библиотеки – филиала № 20 МБУК «Централизованная библиотечная система» (расположенной по адресу: г. Сыктывкар, Октябрьский пр., д. 118). Планируется проведение текущего ремонта библиотеки, приобретение офисного и  интерактивного оборудования, мебели, книг.
</t>
  </si>
  <si>
    <t>1)Текущий ремонт помещений библиотеки-филиала №20, расположенной по адресу: г. Сыктывкар, Октябрьский пр., д. 118</t>
  </si>
  <si>
    <t>2)Оказание услуг по изготовлению, доставке и сборке корпусной мебели по индивидуальному заказу для библиотеки-филиала № 20, расположенной по адресу: г. Сыктывкар, Октябрьский пр., д. 118</t>
  </si>
  <si>
    <t>3)Предоставление образовательных услуг по программе дополнительного профессионального образования</t>
  </si>
  <si>
    <t>4)Поставка товара для библиотеки-филиала № 20</t>
  </si>
  <si>
    <t>5) Изготовление, поставка и установка рулонных штор для помещений библиотеки – филиала № 20</t>
  </si>
  <si>
    <t>6) Поставка книг для комплектования библиотечного фонда </t>
  </si>
  <si>
    <t>7)Изготовление, доставка и сборка прочей мебели для библиотеки-филиала № 20</t>
  </si>
  <si>
    <t>8) Поставка интерактивного оборудования для библиотеки-филиала № 20</t>
  </si>
  <si>
    <t>9) Поставка оборудования для библиотеки-филиала № 20</t>
  </si>
  <si>
    <t> 10)Поставка интерактивного оборудования для библиотеки-филиала № 20</t>
  </si>
  <si>
    <t> 11)Поставка прочего оборудования для библиотеки-филиала № 20</t>
  </si>
  <si>
    <t>12) Поставка игр для библиотеки-филиала № 20</t>
  </si>
  <si>
    <t>13)Выполнение работ по изготовлению и монтажу внутренней навигационной графики и иной полиграфической продукции для библиотеки-филиала № 20</t>
  </si>
  <si>
    <t> 14)Поставка книг библиотеки-филиала № 20</t>
  </si>
  <si>
    <t> 15)Поставка оборудования для библиотеки-филиала № 20</t>
  </si>
  <si>
    <t>16) Поставка оборудования для библиотеки-филиала № 20</t>
  </si>
  <si>
    <t>17)Замена радиаторов для библиотеки-филиала № 20</t>
  </si>
  <si>
    <t>18) Поставка книг библиотеки-филиала № 20</t>
  </si>
  <si>
    <t>19) Поставка книг библиотеки-филиала № 20</t>
  </si>
  <si>
    <t>20)Изготовление, доставка и сборка прочей мебели для библиотеки-филиала № 20</t>
  </si>
  <si>
    <t> 21) Интерактивный киоск для библиотеки-филиала № 20</t>
  </si>
  <si>
    <t>22) Брейн-система для библиотеки-филиала № 20</t>
  </si>
  <si>
    <t xml:space="preserve">Мероприятие по оснащению детских школ искусств музыкальными инструментами и оборудованием </t>
  </si>
  <si>
    <t>№ 87701000-1-2025-016 от 11.02.2025</t>
  </si>
  <si>
    <t>МБУДО "Детская музыкальная школа пгт. В. Максаковка" (6 контрактов)</t>
  </si>
  <si>
    <t>Приобретено 2 баяна, 1 домра,1 комплект музыкального оборудования, 1 методическое пособие, ожидается поставка  3 пианино.</t>
  </si>
  <si>
    <t>ВСЕГО национальный проект "Семья"</t>
  </si>
  <si>
    <t>ВСЕГО: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</si>
</sst>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0&quot;р.&quot;"/>
    <numFmt numFmtId="165" formatCode="#,##0.0,"/>
    <numFmt numFmtId="166" formatCode="#,##0.00,"/>
    <numFmt numFmtId="167" formatCode="0.0%"/>
  </numFmts>
  <fonts count="25" x14ac:knownFonts="1">
    <font>
      <sz val="11"/>
      <color theme="1"/>
      <name val="Calibri"/>
      <family val="2"/>
      <charset val="204"/>
      <scheme val="minor"/>
    </font>
    <font>
      <sz val="11"/>
      <color theme="1"/>
      <name val="Calibri"/>
      <family val="2"/>
      <charset val="204"/>
      <scheme val="minor"/>
    </font>
    <font>
      <sz val="10"/>
      <name val="Arial"/>
      <family val="2"/>
      <charset val="204"/>
    </font>
    <font>
      <b/>
      <sz val="14"/>
      <name val="Times New Roman"/>
      <family val="1"/>
      <charset val="204"/>
    </font>
    <font>
      <sz val="14"/>
      <name val="Times New Roman"/>
      <family val="1"/>
      <charset val="204"/>
    </font>
    <font>
      <sz val="14"/>
      <name val="Calibri"/>
      <family val="2"/>
      <charset val="204"/>
      <scheme val="minor"/>
    </font>
    <font>
      <sz val="11"/>
      <color theme="1"/>
      <name val="Calibri"/>
      <family val="2"/>
      <scheme val="minor"/>
    </font>
    <font>
      <i/>
      <sz val="12"/>
      <name val="Times New Roman"/>
      <family val="1"/>
      <charset val="204"/>
    </font>
    <font>
      <b/>
      <sz val="14"/>
      <name val="Calibri"/>
      <family val="2"/>
      <charset val="204"/>
      <scheme val="minor"/>
    </font>
    <font>
      <i/>
      <sz val="14"/>
      <name val="Times New Roman"/>
      <family val="1"/>
      <charset val="204"/>
    </font>
    <font>
      <sz val="11"/>
      <name val="Times New Roman"/>
      <family val="1"/>
      <charset val="204"/>
    </font>
    <font>
      <sz val="12"/>
      <name val="Times New Roman"/>
      <family val="1"/>
      <charset val="204"/>
    </font>
    <font>
      <b/>
      <i/>
      <sz val="12"/>
      <name val="Times New Roman"/>
      <family val="1"/>
      <charset val="204"/>
    </font>
    <font>
      <i/>
      <sz val="14"/>
      <name val="Calibri"/>
      <family val="2"/>
      <charset val="204"/>
      <scheme val="minor"/>
    </font>
    <font>
      <sz val="12"/>
      <name val="Calibri"/>
      <family val="2"/>
      <charset val="204"/>
      <scheme val="minor"/>
    </font>
    <font>
      <sz val="14"/>
      <color rgb="FF7030A0"/>
      <name val="Calibri"/>
      <family val="2"/>
      <charset val="204"/>
      <scheme val="minor"/>
    </font>
    <font>
      <sz val="14"/>
      <color rgb="FF7030A0"/>
      <name val="Times New Roman"/>
      <family val="1"/>
      <charset val="204"/>
    </font>
    <font>
      <sz val="11"/>
      <name val="Calibri"/>
      <family val="2"/>
      <charset val="204"/>
      <scheme val="minor"/>
    </font>
    <font>
      <b/>
      <sz val="17"/>
      <name val="Times New Roman"/>
      <family val="1"/>
      <charset val="204"/>
    </font>
    <font>
      <sz val="17"/>
      <name val="Times New Roman"/>
      <family val="1"/>
      <charset val="204"/>
    </font>
    <font>
      <b/>
      <sz val="11"/>
      <color rgb="FF000000"/>
      <name val="Arial"/>
      <family val="2"/>
      <charset val="204"/>
    </font>
    <font>
      <sz val="11"/>
      <name val="Calibri"/>
      <family val="2"/>
      <scheme val="minor"/>
    </font>
    <font>
      <sz val="10"/>
      <color rgb="FF000000"/>
      <name val="Arial Cyr"/>
    </font>
    <font>
      <sz val="10"/>
      <color rgb="FF000000"/>
      <name val="Arial"/>
      <family val="2"/>
      <charset val="204"/>
    </font>
    <font>
      <b/>
      <sz val="10"/>
      <color rgb="FF000000"/>
      <name val="Arial"/>
      <family val="2"/>
      <charset val="204"/>
    </font>
  </fonts>
  <fills count="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FF"/>
        <bgColor rgb="FF000000"/>
      </patternFill>
    </fill>
    <fill>
      <patternFill patternType="solid">
        <fgColor theme="4" tint="0.59999389629810485"/>
        <bgColor indexed="64"/>
      </patternFill>
    </fill>
    <fill>
      <patternFill patternType="solid">
        <fgColor rgb="FFFFFF00"/>
        <bgColor indexed="64"/>
      </patternFill>
    </fill>
    <fill>
      <patternFill patternType="solid">
        <fgColor rgb="FFFFD5AB"/>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FAC090"/>
      </right>
      <top style="medium">
        <color rgb="FFFAC090"/>
      </top>
      <bottom style="medium">
        <color rgb="FFFAC090"/>
      </bottom>
      <diagonal/>
    </border>
    <border>
      <left/>
      <right/>
      <top style="medium">
        <color rgb="FFFAC090"/>
      </top>
      <bottom style="medium">
        <color rgb="FFFAC090"/>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
      <left style="thin">
        <color rgb="FFD9D9D9"/>
      </left>
      <right style="thin">
        <color rgb="FFD9D9D9"/>
      </right>
      <top style="thin">
        <color rgb="FFD9D9D9"/>
      </top>
      <bottom style="thin">
        <color rgb="FFA6A6A6"/>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43" fontId="6" fillId="0" borderId="0" applyFont="0" applyFill="0" applyBorder="0" applyAlignment="0" applyProtection="0"/>
    <xf numFmtId="4" fontId="20" fillId="8" borderId="28">
      <alignment horizontal="right" shrinkToFit="1"/>
    </xf>
    <xf numFmtId="0" fontId="21" fillId="0" borderId="0"/>
    <xf numFmtId="0" fontId="21" fillId="0" borderId="0"/>
    <xf numFmtId="4" fontId="20" fillId="8" borderId="29">
      <alignment horizontal="right" shrinkToFit="1"/>
    </xf>
    <xf numFmtId="4" fontId="20" fillId="8" borderId="28">
      <alignment horizontal="right" shrinkToFit="1"/>
    </xf>
    <xf numFmtId="49" fontId="22" fillId="0" borderId="30">
      <alignment horizontal="center" vertical="top" shrinkToFit="1"/>
    </xf>
    <xf numFmtId="49" fontId="23" fillId="0" borderId="31">
      <alignment horizontal="center" vertical="top" shrinkToFit="1"/>
    </xf>
    <xf numFmtId="0" fontId="23" fillId="0" borderId="31">
      <alignment horizontal="left" vertical="top" wrapText="1"/>
    </xf>
    <xf numFmtId="4" fontId="23" fillId="0" borderId="31">
      <alignment horizontal="right" vertical="top" shrinkToFit="1"/>
    </xf>
    <xf numFmtId="4" fontId="23" fillId="0" borderId="32">
      <alignment horizontal="right" vertical="top" shrinkToFit="1"/>
    </xf>
    <xf numFmtId="4" fontId="23" fillId="0" borderId="31">
      <alignment horizontal="right" vertical="top" shrinkToFit="1"/>
    </xf>
    <xf numFmtId="0" fontId="23" fillId="0" borderId="0">
      <alignment horizontal="right" vertical="top" wrapText="1"/>
    </xf>
    <xf numFmtId="0" fontId="23" fillId="0" borderId="0"/>
    <xf numFmtId="0" fontId="23" fillId="0" borderId="0"/>
    <xf numFmtId="0" fontId="21" fillId="0" borderId="0"/>
    <xf numFmtId="49" fontId="24" fillId="0" borderId="33">
      <alignment horizontal="center" vertical="center" wrapText="1"/>
    </xf>
    <xf numFmtId="4" fontId="24" fillId="8" borderId="34">
      <alignment horizontal="right" shrinkToFit="1"/>
    </xf>
    <xf numFmtId="0" fontId="1" fillId="0" borderId="0"/>
    <xf numFmtId="9" fontId="6" fillId="0" borderId="0" applyFont="0" applyFill="0" applyBorder="0" applyAlignment="0" applyProtection="0"/>
  </cellStyleXfs>
  <cellXfs count="165">
    <xf numFmtId="0" fontId="0" fillId="0" borderId="0" xfId="0"/>
    <xf numFmtId="0" fontId="3" fillId="0" borderId="1" xfId="3" applyFont="1" applyBorder="1" applyAlignment="1">
      <alignment horizontal="center" vertical="top" wrapText="1"/>
    </xf>
    <xf numFmtId="0" fontId="3" fillId="0" borderId="0" xfId="3" applyFont="1" applyBorder="1" applyAlignment="1">
      <alignment horizontal="center" vertical="top" wrapText="1"/>
    </xf>
    <xf numFmtId="9" fontId="3" fillId="0" borderId="0" xfId="2" applyFont="1" applyBorder="1" applyAlignment="1">
      <alignment horizontal="center" vertical="top" wrapText="1"/>
    </xf>
    <xf numFmtId="0" fontId="4" fillId="0" borderId="0" xfId="3" applyFont="1" applyAlignment="1">
      <alignment vertical="top"/>
    </xf>
    <xf numFmtId="0" fontId="5" fillId="0" borderId="0" xfId="0" applyFont="1"/>
    <xf numFmtId="0" fontId="3" fillId="0" borderId="0" xfId="3" applyFont="1" applyBorder="1" applyAlignment="1">
      <alignment horizontal="center" vertical="top" wrapText="1"/>
    </xf>
    <xf numFmtId="0" fontId="3" fillId="0" borderId="1" xfId="3" applyFont="1" applyBorder="1" applyAlignment="1">
      <alignment horizontal="center" vertical="top" wrapText="1"/>
    </xf>
    <xf numFmtId="0" fontId="4" fillId="0" borderId="2" xfId="3" applyFont="1" applyBorder="1" applyAlignment="1">
      <alignment horizontal="center" vertical="center"/>
    </xf>
    <xf numFmtId="49" fontId="4" fillId="0" borderId="3" xfId="3" applyNumberFormat="1" applyFont="1" applyBorder="1" applyAlignment="1">
      <alignment horizontal="center" vertical="center" wrapText="1"/>
    </xf>
    <xf numFmtId="49" fontId="4" fillId="0" borderId="2" xfId="3" applyNumberFormat="1" applyFont="1" applyBorder="1" applyAlignment="1">
      <alignment horizontal="center" vertical="center" wrapText="1"/>
    </xf>
    <xf numFmtId="4" fontId="4" fillId="0" borderId="3" xfId="3" applyNumberFormat="1" applyFont="1" applyFill="1" applyBorder="1" applyAlignment="1">
      <alignment horizontal="center" vertical="center" wrapText="1"/>
    </xf>
    <xf numFmtId="4" fontId="4" fillId="0" borderId="3" xfId="4" applyNumberFormat="1" applyFont="1" applyBorder="1" applyAlignment="1">
      <alignment horizontal="center" vertical="center" wrapText="1"/>
    </xf>
    <xf numFmtId="4" fontId="4" fillId="0" borderId="2" xfId="4" applyNumberFormat="1" applyFont="1" applyBorder="1" applyAlignment="1">
      <alignment horizontal="center" vertical="center" wrapText="1"/>
    </xf>
    <xf numFmtId="9" fontId="4" fillId="0" borderId="3" xfId="2" applyFont="1" applyBorder="1" applyAlignment="1">
      <alignment horizontal="center" vertical="center" wrapText="1"/>
    </xf>
    <xf numFmtId="4" fontId="7" fillId="0" borderId="3" xfId="4" applyNumberFormat="1" applyFont="1" applyBorder="1" applyAlignment="1">
      <alignment horizontal="center" vertical="center" wrapText="1"/>
    </xf>
    <xf numFmtId="0" fontId="4" fillId="0" borderId="4" xfId="3" applyFont="1" applyBorder="1" applyAlignment="1">
      <alignment horizontal="center" vertical="center"/>
    </xf>
    <xf numFmtId="49" fontId="4" fillId="0" borderId="5" xfId="3" applyNumberFormat="1" applyFont="1" applyBorder="1" applyAlignment="1">
      <alignment horizontal="center" vertical="center" wrapText="1"/>
    </xf>
    <xf numFmtId="49" fontId="4" fillId="0" borderId="3" xfId="3" applyNumberFormat="1" applyFont="1" applyBorder="1" applyAlignment="1">
      <alignment horizontal="center" vertical="center" wrapText="1"/>
    </xf>
    <xf numFmtId="4" fontId="4" fillId="0" borderId="3" xfId="4" applyNumberFormat="1" applyFont="1" applyBorder="1" applyAlignment="1">
      <alignment horizontal="center" vertical="center" wrapText="1"/>
    </xf>
    <xf numFmtId="4" fontId="4" fillId="0" borderId="5" xfId="4" applyNumberFormat="1" applyFont="1" applyBorder="1" applyAlignment="1">
      <alignment horizontal="center" vertical="center" wrapText="1"/>
    </xf>
    <xf numFmtId="3" fontId="4" fillId="0" borderId="2" xfId="3" applyNumberFormat="1" applyFont="1" applyBorder="1" applyAlignment="1">
      <alignment horizontal="center" vertical="top" wrapText="1"/>
    </xf>
    <xf numFmtId="3" fontId="7" fillId="0" borderId="2" xfId="3" applyNumberFormat="1" applyFont="1" applyBorder="1" applyAlignment="1">
      <alignment horizontal="center" vertical="top" wrapText="1"/>
    </xf>
    <xf numFmtId="0" fontId="4" fillId="0" borderId="6" xfId="3" applyFont="1" applyFill="1" applyBorder="1" applyAlignment="1">
      <alignment horizontal="center" vertical="center"/>
    </xf>
    <xf numFmtId="0" fontId="4" fillId="0" borderId="7" xfId="3" applyFont="1" applyFill="1" applyBorder="1" applyAlignment="1">
      <alignment horizontal="center" vertical="top" wrapText="1"/>
    </xf>
    <xf numFmtId="164" fontId="4" fillId="2" borderId="7" xfId="3" applyNumberFormat="1" applyFont="1" applyFill="1" applyBorder="1" applyAlignment="1">
      <alignment horizontal="center" vertical="top" wrapText="1"/>
    </xf>
    <xf numFmtId="164" fontId="4" fillId="0" borderId="7" xfId="3" applyNumberFormat="1" applyFont="1" applyFill="1" applyBorder="1" applyAlignment="1">
      <alignment horizontal="center" vertical="top" wrapText="1"/>
    </xf>
    <xf numFmtId="164" fontId="3" fillId="0" borderId="7" xfId="3" applyNumberFormat="1" applyFont="1" applyFill="1" applyBorder="1" applyAlignment="1">
      <alignment horizontal="center" vertical="top" wrapText="1"/>
    </xf>
    <xf numFmtId="49" fontId="4" fillId="2" borderId="7" xfId="3" applyNumberFormat="1" applyFont="1" applyFill="1" applyBorder="1" applyAlignment="1">
      <alignment horizontal="center" vertical="top" wrapText="1"/>
    </xf>
    <xf numFmtId="49" fontId="4" fillId="0" borderId="7" xfId="3" applyNumberFormat="1" applyFont="1" applyFill="1" applyBorder="1" applyAlignment="1">
      <alignment vertical="center" wrapText="1"/>
    </xf>
    <xf numFmtId="165" fontId="4" fillId="0" borderId="7" xfId="0" applyNumberFormat="1" applyFont="1" applyFill="1" applyBorder="1" applyAlignment="1" applyProtection="1">
      <alignment horizontal="center" vertical="center" wrapText="1"/>
      <protection locked="0"/>
    </xf>
    <xf numFmtId="166" fontId="4" fillId="0" borderId="7" xfId="0" applyNumberFormat="1" applyFont="1" applyFill="1" applyBorder="1" applyAlignment="1" applyProtection="1">
      <alignment horizontal="center" vertical="center" wrapText="1"/>
      <protection locked="0"/>
    </xf>
    <xf numFmtId="9" fontId="4" fillId="0" borderId="7" xfId="3" applyNumberFormat="1" applyFont="1" applyFill="1" applyBorder="1" applyAlignment="1">
      <alignment horizontal="center" vertical="center" wrapText="1"/>
    </xf>
    <xf numFmtId="9" fontId="4" fillId="0" borderId="8" xfId="2" applyNumberFormat="1" applyFont="1" applyFill="1" applyBorder="1" applyAlignment="1">
      <alignment horizontal="center" vertical="center" wrapText="1"/>
    </xf>
    <xf numFmtId="43" fontId="7" fillId="0" borderId="9" xfId="1" applyFont="1" applyFill="1" applyBorder="1" applyAlignment="1">
      <alignment vertical="top"/>
    </xf>
    <xf numFmtId="43" fontId="8" fillId="0" borderId="0" xfId="1" applyFont="1" applyFill="1"/>
    <xf numFmtId="0" fontId="8" fillId="0" borderId="0" xfId="0" applyFont="1" applyFill="1"/>
    <xf numFmtId="0" fontId="4" fillId="0" borderId="10" xfId="3" applyFont="1" applyFill="1" applyBorder="1" applyAlignment="1">
      <alignment horizontal="center" vertical="center"/>
    </xf>
    <xf numFmtId="0" fontId="4" fillId="0" borderId="3" xfId="3" applyFont="1" applyFill="1" applyBorder="1" applyAlignment="1">
      <alignment horizontal="center" vertical="top" wrapText="1"/>
    </xf>
    <xf numFmtId="164" fontId="4" fillId="2" borderId="3" xfId="3" applyNumberFormat="1" applyFont="1" applyFill="1" applyBorder="1" applyAlignment="1">
      <alignment horizontal="center" vertical="top" wrapText="1"/>
    </xf>
    <xf numFmtId="164" fontId="4" fillId="0" borderId="3" xfId="3" applyNumberFormat="1" applyFont="1" applyFill="1" applyBorder="1" applyAlignment="1">
      <alignment horizontal="center" vertical="top" wrapText="1"/>
    </xf>
    <xf numFmtId="164" fontId="3" fillId="0" borderId="3" xfId="3" applyNumberFormat="1" applyFont="1" applyFill="1" applyBorder="1" applyAlignment="1">
      <alignment horizontal="center" vertical="top" wrapText="1"/>
    </xf>
    <xf numFmtId="49" fontId="4" fillId="2" borderId="3" xfId="3" applyNumberFormat="1" applyFont="1" applyFill="1" applyBorder="1" applyAlignment="1">
      <alignment horizontal="center" vertical="top" wrapText="1"/>
    </xf>
    <xf numFmtId="49" fontId="7" fillId="0" borderId="3" xfId="3" applyNumberFormat="1" applyFont="1" applyFill="1" applyBorder="1" applyAlignment="1">
      <alignment horizontal="left" vertical="center" wrapText="1"/>
    </xf>
    <xf numFmtId="4" fontId="7" fillId="0" borderId="3" xfId="3" applyNumberFormat="1" applyFont="1" applyFill="1" applyBorder="1" applyAlignment="1">
      <alignment horizontal="center" vertical="center" wrapText="1"/>
    </xf>
    <xf numFmtId="166" fontId="7" fillId="0" borderId="3" xfId="0" applyNumberFormat="1" applyFont="1" applyFill="1" applyBorder="1" applyAlignment="1" applyProtection="1">
      <alignment horizontal="center" vertical="center" wrapText="1"/>
      <protection locked="0"/>
    </xf>
    <xf numFmtId="165" fontId="7" fillId="0" borderId="3" xfId="0" applyNumberFormat="1" applyFont="1" applyFill="1" applyBorder="1" applyAlignment="1" applyProtection="1">
      <alignment horizontal="center" vertical="center" wrapText="1"/>
      <protection locked="0"/>
    </xf>
    <xf numFmtId="9" fontId="9" fillId="0" borderId="11" xfId="2" applyFont="1" applyFill="1" applyBorder="1" applyAlignment="1">
      <alignment horizontal="center" vertical="center" wrapText="1"/>
    </xf>
    <xf numFmtId="49" fontId="7" fillId="0" borderId="12" xfId="3" applyNumberFormat="1" applyFont="1" applyFill="1" applyBorder="1" applyAlignment="1">
      <alignment horizontal="left" vertical="center" wrapText="1"/>
    </xf>
    <xf numFmtId="0" fontId="5" fillId="0" borderId="0" xfId="0" applyFont="1" applyFill="1"/>
    <xf numFmtId="49" fontId="10" fillId="0" borderId="3" xfId="3" applyNumberFormat="1" applyFont="1" applyFill="1" applyBorder="1" applyAlignment="1">
      <alignment horizontal="right" vertical="center" wrapText="1"/>
    </xf>
    <xf numFmtId="4" fontId="10" fillId="0" borderId="3" xfId="3" applyNumberFormat="1" applyFont="1" applyFill="1" applyBorder="1" applyAlignment="1">
      <alignment horizontal="right" vertical="center" wrapText="1"/>
    </xf>
    <xf numFmtId="166" fontId="10" fillId="0" borderId="3" xfId="0" applyNumberFormat="1" applyFont="1" applyFill="1" applyBorder="1" applyAlignment="1" applyProtection="1">
      <alignment horizontal="right" vertical="center" wrapText="1"/>
      <protection locked="0"/>
    </xf>
    <xf numFmtId="165" fontId="10" fillId="0" borderId="3" xfId="0" applyNumberFormat="1" applyFont="1" applyFill="1" applyBorder="1" applyAlignment="1" applyProtection="1">
      <alignment horizontal="right" vertical="center" wrapText="1"/>
      <protection locked="0"/>
    </xf>
    <xf numFmtId="9" fontId="10" fillId="0" borderId="11" xfId="2" applyFont="1" applyFill="1" applyBorder="1" applyAlignment="1">
      <alignment horizontal="right" vertical="center" wrapText="1"/>
    </xf>
    <xf numFmtId="43" fontId="7" fillId="0" borderId="12" xfId="1" applyFont="1" applyFill="1" applyBorder="1" applyAlignment="1">
      <alignment horizontal="left" vertical="top"/>
    </xf>
    <xf numFmtId="49" fontId="11" fillId="0" borderId="3" xfId="3" applyNumberFormat="1" applyFont="1" applyFill="1" applyBorder="1" applyAlignment="1">
      <alignment horizontal="left" vertical="center" wrapText="1"/>
    </xf>
    <xf numFmtId="4" fontId="11" fillId="0" borderId="3" xfId="3" applyNumberFormat="1" applyFont="1" applyFill="1" applyBorder="1" applyAlignment="1">
      <alignment horizontal="center" vertical="center" wrapText="1"/>
    </xf>
    <xf numFmtId="166" fontId="11" fillId="0" borderId="3" xfId="0" applyNumberFormat="1" applyFont="1" applyFill="1" applyBorder="1" applyAlignment="1" applyProtection="1">
      <alignment horizontal="center" vertical="center" wrapText="1"/>
      <protection locked="0"/>
    </xf>
    <xf numFmtId="165" fontId="11" fillId="0" borderId="3" xfId="0" applyNumberFormat="1" applyFont="1" applyFill="1" applyBorder="1" applyAlignment="1" applyProtection="1">
      <alignment horizontal="center" vertical="center" wrapText="1"/>
      <protection locked="0"/>
    </xf>
    <xf numFmtId="9" fontId="4" fillId="0" borderId="11" xfId="2" applyFont="1" applyFill="1" applyBorder="1" applyAlignment="1">
      <alignment horizontal="center" vertical="center" wrapText="1"/>
    </xf>
    <xf numFmtId="49" fontId="7" fillId="0" borderId="12" xfId="3" applyNumberFormat="1" applyFont="1" applyFill="1" applyBorder="1" applyAlignment="1">
      <alignment horizontal="right" vertical="center" wrapText="1"/>
    </xf>
    <xf numFmtId="49" fontId="4" fillId="0" borderId="3" xfId="3" applyNumberFormat="1" applyFont="1" applyFill="1" applyBorder="1" applyAlignment="1">
      <alignment vertical="center" wrapText="1"/>
    </xf>
    <xf numFmtId="165" fontId="4" fillId="0" borderId="3" xfId="0" applyNumberFormat="1" applyFont="1" applyFill="1" applyBorder="1" applyAlignment="1" applyProtection="1">
      <alignment horizontal="center" vertical="center" wrapText="1"/>
      <protection locked="0"/>
    </xf>
    <xf numFmtId="166" fontId="4" fillId="0" borderId="3" xfId="0" applyNumberFormat="1" applyFont="1" applyFill="1" applyBorder="1" applyAlignment="1" applyProtection="1">
      <alignment horizontal="center" vertical="center" wrapText="1"/>
      <protection locked="0"/>
    </xf>
    <xf numFmtId="9" fontId="4" fillId="0" borderId="3" xfId="3" applyNumberFormat="1" applyFont="1" applyFill="1" applyBorder="1" applyAlignment="1">
      <alignment horizontal="center" vertical="center" wrapText="1"/>
    </xf>
    <xf numFmtId="9" fontId="4" fillId="0" borderId="11" xfId="2" applyNumberFormat="1" applyFont="1" applyFill="1" applyBorder="1" applyAlignment="1">
      <alignment horizontal="center" vertical="center" wrapText="1"/>
    </xf>
    <xf numFmtId="43" fontId="7" fillId="0" borderId="12" xfId="1" applyFont="1" applyFill="1" applyBorder="1" applyAlignment="1">
      <alignment vertical="top"/>
    </xf>
    <xf numFmtId="49" fontId="7" fillId="2" borderId="3" xfId="3" applyNumberFormat="1" applyFont="1" applyFill="1" applyBorder="1" applyAlignment="1">
      <alignment horizontal="left" vertical="center" wrapText="1"/>
    </xf>
    <xf numFmtId="49" fontId="7" fillId="2" borderId="12" xfId="3" applyNumberFormat="1" applyFont="1" applyFill="1" applyBorder="1" applyAlignment="1">
      <alignment horizontal="left" vertical="center" wrapText="1"/>
    </xf>
    <xf numFmtId="43" fontId="8" fillId="0" borderId="0" xfId="1" applyFont="1"/>
    <xf numFmtId="0" fontId="4" fillId="0" borderId="10" xfId="3" applyFont="1" applyFill="1" applyBorder="1" applyAlignment="1">
      <alignment horizontal="center" vertical="center"/>
    </xf>
    <xf numFmtId="49" fontId="11" fillId="2" borderId="3" xfId="3" applyNumberFormat="1" applyFont="1" applyFill="1" applyBorder="1" applyAlignment="1">
      <alignment horizontal="left" vertical="center" wrapText="1"/>
    </xf>
    <xf numFmtId="43" fontId="12" fillId="0" borderId="13" xfId="1" applyFont="1" applyFill="1" applyBorder="1" applyAlignment="1">
      <alignment vertical="top"/>
    </xf>
    <xf numFmtId="49" fontId="3" fillId="3" borderId="10" xfId="3" applyNumberFormat="1" applyFont="1" applyFill="1" applyBorder="1" applyAlignment="1">
      <alignment horizontal="right" vertical="top" wrapText="1"/>
    </xf>
    <xf numFmtId="49" fontId="3" fillId="3" borderId="3" xfId="3" applyNumberFormat="1" applyFont="1" applyFill="1" applyBorder="1" applyAlignment="1">
      <alignment horizontal="right" vertical="top" wrapText="1"/>
    </xf>
    <xf numFmtId="165" fontId="3" fillId="3" borderId="3" xfId="0" applyNumberFormat="1" applyFont="1" applyFill="1" applyBorder="1" applyAlignment="1" applyProtection="1">
      <alignment horizontal="center" vertical="center" wrapText="1"/>
      <protection locked="0"/>
    </xf>
    <xf numFmtId="166" fontId="3" fillId="3" borderId="3" xfId="0" applyNumberFormat="1" applyFont="1" applyFill="1" applyBorder="1" applyAlignment="1" applyProtection="1">
      <alignment horizontal="center" vertical="center" wrapText="1"/>
      <protection locked="0"/>
    </xf>
    <xf numFmtId="9" fontId="3" fillId="3" borderId="3" xfId="2" applyNumberFormat="1" applyFont="1" applyFill="1" applyBorder="1" applyAlignment="1">
      <alignment horizontal="center" vertical="center" wrapText="1"/>
    </xf>
    <xf numFmtId="9" fontId="3" fillId="3" borderId="11" xfId="2" applyFont="1" applyFill="1" applyBorder="1" applyAlignment="1">
      <alignment horizontal="center" vertical="center" wrapText="1"/>
    </xf>
    <xf numFmtId="165" fontId="12" fillId="3" borderId="14" xfId="0" applyNumberFormat="1" applyFont="1" applyFill="1" applyBorder="1" applyAlignment="1" applyProtection="1">
      <alignment horizontal="center" vertical="center" wrapText="1"/>
      <protection locked="0"/>
    </xf>
    <xf numFmtId="49" fontId="4" fillId="2" borderId="3" xfId="3" applyNumberFormat="1" applyFont="1" applyFill="1" applyBorder="1" applyAlignment="1" applyProtection="1">
      <alignment horizontal="center" vertical="top" wrapText="1"/>
    </xf>
    <xf numFmtId="49" fontId="4" fillId="0" borderId="3" xfId="3" quotePrefix="1" applyNumberFormat="1" applyFont="1" applyFill="1" applyBorder="1" applyAlignment="1" applyProtection="1">
      <alignment horizontal="center" vertical="top" wrapText="1"/>
    </xf>
    <xf numFmtId="49" fontId="3" fillId="0" borderId="3" xfId="3" applyNumberFormat="1" applyFont="1" applyFill="1" applyBorder="1" applyAlignment="1" applyProtection="1">
      <alignment horizontal="center" vertical="top" wrapText="1"/>
    </xf>
    <xf numFmtId="43" fontId="7" fillId="4" borderId="14" xfId="1" applyFont="1" applyFill="1" applyBorder="1" applyAlignment="1">
      <alignment vertical="top"/>
    </xf>
    <xf numFmtId="165" fontId="12" fillId="0" borderId="3" xfId="0" applyNumberFormat="1" applyFont="1" applyFill="1" applyBorder="1" applyAlignment="1" applyProtection="1">
      <alignment horizontal="right" vertical="center" wrapText="1"/>
      <protection locked="0"/>
    </xf>
    <xf numFmtId="9" fontId="12" fillId="0" borderId="3" xfId="3" applyNumberFormat="1" applyFont="1" applyFill="1" applyBorder="1" applyAlignment="1">
      <alignment horizontal="right" vertical="center" wrapText="1"/>
    </xf>
    <xf numFmtId="9" fontId="12" fillId="0" borderId="11" xfId="2" applyNumberFormat="1" applyFont="1" applyFill="1" applyBorder="1" applyAlignment="1">
      <alignment horizontal="right" vertical="center" wrapText="1"/>
    </xf>
    <xf numFmtId="43" fontId="7" fillId="0" borderId="14" xfId="1" applyFont="1" applyFill="1" applyBorder="1" applyAlignment="1">
      <alignment vertical="top"/>
    </xf>
    <xf numFmtId="49" fontId="7" fillId="2" borderId="14" xfId="3" applyNumberFormat="1" applyFont="1" applyFill="1" applyBorder="1" applyAlignment="1">
      <alignment vertical="center" wrapText="1"/>
    </xf>
    <xf numFmtId="9" fontId="7" fillId="0" borderId="11" xfId="2" applyFont="1" applyFill="1" applyBorder="1" applyAlignment="1">
      <alignment horizontal="center" vertical="center" wrapText="1"/>
    </xf>
    <xf numFmtId="43" fontId="7" fillId="0" borderId="15" xfId="1" applyFont="1" applyFill="1" applyBorder="1" applyAlignment="1">
      <alignment vertical="center" wrapText="1"/>
    </xf>
    <xf numFmtId="49" fontId="7" fillId="5" borderId="3" xfId="0" applyNumberFormat="1" applyFont="1" applyFill="1" applyBorder="1" applyAlignment="1">
      <alignment horizontal="left" vertical="center" wrapText="1"/>
    </xf>
    <xf numFmtId="0" fontId="13" fillId="0" borderId="0" xfId="0" applyFont="1"/>
    <xf numFmtId="43" fontId="7" fillId="0" borderId="16" xfId="1" applyFont="1" applyFill="1" applyBorder="1" applyAlignment="1">
      <alignment vertical="center" wrapText="1"/>
    </xf>
    <xf numFmtId="0" fontId="14" fillId="0" borderId="0" xfId="0" applyFont="1"/>
    <xf numFmtId="43" fontId="7" fillId="0" borderId="14" xfId="1" applyFont="1" applyFill="1" applyBorder="1" applyAlignment="1">
      <alignment vertical="center" wrapText="1"/>
    </xf>
    <xf numFmtId="9" fontId="11" fillId="0" borderId="11" xfId="2" applyFont="1" applyFill="1" applyBorder="1" applyAlignment="1">
      <alignment horizontal="center" vertical="center" wrapText="1"/>
    </xf>
    <xf numFmtId="43" fontId="7" fillId="0" borderId="17" xfId="1" applyFont="1" applyFill="1" applyBorder="1" applyAlignment="1">
      <alignment vertical="center" wrapText="1"/>
    </xf>
    <xf numFmtId="43" fontId="7" fillId="4" borderId="12" xfId="1" applyFont="1" applyFill="1" applyBorder="1" applyAlignment="1">
      <alignment vertical="top"/>
    </xf>
    <xf numFmtId="49" fontId="3" fillId="0" borderId="3" xfId="3" applyNumberFormat="1" applyFont="1" applyFill="1" applyBorder="1" applyAlignment="1" applyProtection="1">
      <alignment horizontal="center" vertical="top" wrapText="1"/>
    </xf>
    <xf numFmtId="0" fontId="7" fillId="4" borderId="18" xfId="1" applyNumberFormat="1" applyFont="1" applyFill="1" applyBorder="1" applyAlignment="1">
      <alignment horizontal="left" vertical="top" wrapText="1"/>
    </xf>
    <xf numFmtId="0" fontId="7" fillId="2" borderId="17" xfId="3" applyNumberFormat="1" applyFont="1" applyFill="1" applyBorder="1" applyAlignment="1">
      <alignment horizontal="left" vertical="center" wrapText="1"/>
    </xf>
    <xf numFmtId="9" fontId="3" fillId="3" borderId="3" xfId="2" applyFont="1" applyFill="1" applyBorder="1" applyAlignment="1">
      <alignment horizontal="center" vertical="center" wrapText="1"/>
    </xf>
    <xf numFmtId="49" fontId="3" fillId="6" borderId="19" xfId="3" applyNumberFormat="1" applyFont="1" applyFill="1" applyBorder="1" applyAlignment="1" applyProtection="1">
      <alignment horizontal="left" vertical="top" wrapText="1"/>
    </xf>
    <xf numFmtId="49" fontId="3" fillId="6" borderId="20" xfId="3" applyNumberFormat="1" applyFont="1" applyFill="1" applyBorder="1" applyAlignment="1" applyProtection="1">
      <alignment horizontal="left" vertical="top" wrapText="1"/>
    </xf>
    <xf numFmtId="165" fontId="3" fillId="6" borderId="20" xfId="0" applyNumberFormat="1" applyFont="1" applyFill="1" applyBorder="1" applyAlignment="1" applyProtection="1">
      <alignment horizontal="center" vertical="center" wrapText="1"/>
      <protection locked="0"/>
    </xf>
    <xf numFmtId="9" fontId="3" fillId="6" borderId="20" xfId="2" applyFont="1" applyFill="1" applyBorder="1" applyAlignment="1" applyProtection="1">
      <alignment horizontal="center" vertical="center" wrapText="1"/>
      <protection locked="0"/>
    </xf>
    <xf numFmtId="9" fontId="3" fillId="6" borderId="21" xfId="2" applyFont="1" applyFill="1" applyBorder="1" applyAlignment="1">
      <alignment horizontal="center" vertical="center" wrapText="1"/>
    </xf>
    <xf numFmtId="43" fontId="12" fillId="6" borderId="14" xfId="1" applyFont="1" applyFill="1" applyBorder="1" applyAlignment="1">
      <alignment vertical="top"/>
    </xf>
    <xf numFmtId="0" fontId="4" fillId="2" borderId="6" xfId="3" applyFont="1" applyFill="1" applyBorder="1" applyAlignment="1">
      <alignment horizontal="center" vertical="center"/>
    </xf>
    <xf numFmtId="11" fontId="3" fillId="2" borderId="7" xfId="3" applyNumberFormat="1" applyFont="1" applyFill="1" applyBorder="1" applyAlignment="1">
      <alignment horizontal="center" vertical="top" wrapText="1"/>
    </xf>
    <xf numFmtId="0" fontId="4" fillId="2" borderId="7" xfId="4" applyFont="1" applyFill="1" applyBorder="1" applyAlignment="1">
      <alignment horizontal="center" vertical="top" wrapText="1"/>
    </xf>
    <xf numFmtId="0" fontId="7" fillId="0" borderId="13" xfId="1" applyNumberFormat="1" applyFont="1" applyFill="1" applyBorder="1" applyAlignment="1">
      <alignment horizontal="left" vertical="top" wrapText="1"/>
    </xf>
    <xf numFmtId="0" fontId="15" fillId="0" borderId="0" xfId="0" applyFont="1"/>
    <xf numFmtId="0" fontId="4" fillId="2" borderId="10" xfId="3" applyFont="1" applyFill="1" applyBorder="1" applyAlignment="1">
      <alignment horizontal="center" vertical="center"/>
    </xf>
    <xf numFmtId="11" fontId="3" fillId="2" borderId="3" xfId="3" applyNumberFormat="1" applyFont="1" applyFill="1" applyBorder="1" applyAlignment="1">
      <alignment horizontal="center" vertical="top" wrapText="1"/>
    </xf>
    <xf numFmtId="0" fontId="4" fillId="2" borderId="3" xfId="4" applyFont="1" applyFill="1" applyBorder="1" applyAlignment="1">
      <alignment horizontal="center" vertical="top" wrapText="1"/>
    </xf>
    <xf numFmtId="165" fontId="9" fillId="0" borderId="3" xfId="4" applyNumberFormat="1" applyFont="1" applyFill="1" applyBorder="1" applyAlignment="1" applyProtection="1">
      <alignment horizontal="center" vertical="center" wrapText="1"/>
      <protection locked="0"/>
    </xf>
    <xf numFmtId="4" fontId="7" fillId="0" borderId="11" xfId="3" applyNumberFormat="1" applyFont="1" applyFill="1" applyBorder="1" applyAlignment="1">
      <alignment horizontal="center" vertical="center" wrapText="1"/>
    </xf>
    <xf numFmtId="0" fontId="7" fillId="0" borderId="18" xfId="1" applyNumberFormat="1" applyFont="1" applyFill="1" applyBorder="1" applyAlignment="1">
      <alignment horizontal="left" vertical="top" wrapText="1"/>
    </xf>
    <xf numFmtId="43" fontId="12" fillId="3" borderId="14" xfId="1" applyFont="1" applyFill="1" applyBorder="1" applyAlignment="1">
      <alignment vertical="top"/>
    </xf>
    <xf numFmtId="0" fontId="16" fillId="2" borderId="10" xfId="3" applyFont="1" applyFill="1" applyBorder="1" applyAlignment="1">
      <alignment horizontal="center" vertical="center"/>
    </xf>
    <xf numFmtId="0" fontId="3" fillId="0" borderId="3" xfId="3" applyFont="1" applyFill="1" applyBorder="1" applyAlignment="1">
      <alignment horizontal="center" vertical="top" wrapText="1"/>
    </xf>
    <xf numFmtId="43" fontId="7" fillId="4" borderId="18" xfId="1" applyFont="1" applyFill="1" applyBorder="1" applyAlignment="1">
      <alignment vertical="top"/>
    </xf>
    <xf numFmtId="0" fontId="7" fillId="0" borderId="22" xfId="5" applyNumberFormat="1" applyFont="1" applyFill="1" applyBorder="1" applyAlignment="1">
      <alignment horizontal="left" vertical="top" wrapText="1"/>
    </xf>
    <xf numFmtId="0" fontId="7" fillId="0" borderId="15" xfId="5" applyNumberFormat="1" applyFont="1" applyFill="1" applyBorder="1" applyAlignment="1">
      <alignment horizontal="left" vertical="top" wrapText="1"/>
    </xf>
    <xf numFmtId="0" fontId="7" fillId="0" borderId="16" xfId="5" applyNumberFormat="1" applyFont="1" applyFill="1" applyBorder="1" applyAlignment="1">
      <alignment horizontal="left" vertical="top" wrapText="1"/>
    </xf>
    <xf numFmtId="43" fontId="7" fillId="4" borderId="12" xfId="5" applyFont="1" applyFill="1" applyBorder="1" applyAlignment="1">
      <alignment vertical="top"/>
    </xf>
    <xf numFmtId="0" fontId="7" fillId="0" borderId="23" xfId="5" applyNumberFormat="1" applyFont="1" applyFill="1" applyBorder="1" applyAlignment="1">
      <alignment horizontal="left" vertical="top" wrapText="1"/>
    </xf>
    <xf numFmtId="0" fontId="7" fillId="0" borderId="13" xfId="5" applyNumberFormat="1" applyFont="1" applyFill="1" applyBorder="1" applyAlignment="1">
      <alignment horizontal="left" vertical="top" wrapText="1"/>
    </xf>
    <xf numFmtId="0" fontId="7" fillId="0" borderId="18" xfId="5" applyNumberFormat="1" applyFont="1" applyFill="1" applyBorder="1" applyAlignment="1">
      <alignment horizontal="left" vertical="top" wrapText="1"/>
    </xf>
    <xf numFmtId="167" fontId="3" fillId="3" borderId="3" xfId="2" applyNumberFormat="1" applyFont="1" applyFill="1" applyBorder="1" applyAlignment="1">
      <alignment horizontal="center" vertical="center" wrapText="1"/>
    </xf>
    <xf numFmtId="11" fontId="3" fillId="0" borderId="3" xfId="3" applyNumberFormat="1" applyFont="1" applyFill="1" applyBorder="1" applyAlignment="1">
      <alignment horizontal="center" vertical="top" wrapText="1"/>
    </xf>
    <xf numFmtId="49" fontId="4" fillId="2" borderId="3" xfId="3" applyNumberFormat="1" applyFont="1" applyFill="1" applyBorder="1" applyAlignment="1">
      <alignment horizontal="center" vertical="top" wrapText="1"/>
    </xf>
    <xf numFmtId="43" fontId="7" fillId="0" borderId="13" xfId="1" applyFont="1" applyFill="1" applyBorder="1" applyAlignment="1">
      <alignment horizontal="left" vertical="top" wrapText="1"/>
    </xf>
    <xf numFmtId="0" fontId="17" fillId="0" borderId="10" xfId="0" applyFont="1" applyBorder="1" applyAlignment="1">
      <alignment horizontal="center" vertical="center"/>
    </xf>
    <xf numFmtId="0" fontId="17" fillId="0" borderId="3" xfId="0" applyFont="1" applyBorder="1"/>
    <xf numFmtId="0" fontId="3"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43" fontId="7" fillId="0" borderId="18" xfId="1" applyFont="1" applyFill="1" applyBorder="1" applyAlignment="1">
      <alignment horizontal="left" vertical="top" wrapText="1"/>
    </xf>
    <xf numFmtId="43" fontId="12" fillId="3" borderId="12" xfId="1" applyFont="1" applyFill="1" applyBorder="1" applyAlignment="1">
      <alignment vertical="top"/>
    </xf>
    <xf numFmtId="164" fontId="3" fillId="6" borderId="19" xfId="3" applyNumberFormat="1" applyFont="1" applyFill="1" applyBorder="1" applyAlignment="1">
      <alignment horizontal="left" vertical="top" wrapText="1"/>
    </xf>
    <xf numFmtId="164" fontId="3" fillId="6" borderId="20" xfId="3" applyNumberFormat="1" applyFont="1" applyFill="1" applyBorder="1" applyAlignment="1">
      <alignment horizontal="left" vertical="top" wrapText="1"/>
    </xf>
    <xf numFmtId="9" fontId="3" fillId="6" borderId="20" xfId="2" applyFont="1" applyFill="1" applyBorder="1" applyAlignment="1">
      <alignment horizontal="center" vertical="center" wrapText="1"/>
    </xf>
    <xf numFmtId="49" fontId="4" fillId="0" borderId="3" xfId="3" applyNumberFormat="1" applyFont="1" applyFill="1" applyBorder="1" applyAlignment="1">
      <alignment horizontal="left" vertical="center" wrapText="1"/>
    </xf>
    <xf numFmtId="0" fontId="7" fillId="0" borderId="22" xfId="1" applyNumberFormat="1" applyFont="1" applyFill="1" applyBorder="1" applyAlignment="1">
      <alignment horizontal="left" vertical="top" wrapText="1"/>
    </xf>
    <xf numFmtId="49" fontId="9" fillId="0" borderId="3" xfId="3" applyNumberFormat="1" applyFont="1" applyFill="1" applyBorder="1" applyAlignment="1">
      <alignment horizontal="left" vertical="center" wrapText="1"/>
    </xf>
    <xf numFmtId="165" fontId="9" fillId="0" borderId="3" xfId="0" applyNumberFormat="1" applyFont="1" applyFill="1" applyBorder="1" applyAlignment="1" applyProtection="1">
      <alignment horizontal="center" vertical="center" wrapText="1"/>
      <protection locked="0"/>
    </xf>
    <xf numFmtId="0" fontId="7" fillId="0" borderId="15" xfId="1" applyNumberFormat="1" applyFont="1" applyFill="1" applyBorder="1" applyAlignment="1">
      <alignment horizontal="left" vertical="top" wrapText="1"/>
    </xf>
    <xf numFmtId="11" fontId="3" fillId="2" borderId="3" xfId="3" applyNumberFormat="1" applyFont="1" applyFill="1" applyBorder="1" applyAlignment="1">
      <alignment horizontal="center" vertical="top" wrapText="1"/>
    </xf>
    <xf numFmtId="0" fontId="7" fillId="0" borderId="16" xfId="1" applyNumberFormat="1" applyFont="1" applyFill="1" applyBorder="1" applyAlignment="1">
      <alignment horizontal="left" vertical="top" wrapText="1"/>
    </xf>
    <xf numFmtId="0" fontId="7" fillId="0" borderId="1" xfId="1" applyNumberFormat="1" applyFont="1" applyFill="1" applyBorder="1" applyAlignment="1">
      <alignment horizontal="left" vertical="top" wrapText="1"/>
    </xf>
    <xf numFmtId="0" fontId="17" fillId="0" borderId="3" xfId="0" applyFont="1" applyBorder="1" applyAlignment="1">
      <alignment horizontal="center" vertical="top" wrapText="1"/>
    </xf>
    <xf numFmtId="0" fontId="7" fillId="0" borderId="0" xfId="0" applyFont="1" applyAlignment="1">
      <alignment vertical="top" wrapText="1"/>
    </xf>
    <xf numFmtId="9" fontId="3" fillId="3" borderId="3" xfId="2" applyFont="1" applyFill="1" applyBorder="1" applyAlignment="1" applyProtection="1">
      <alignment horizontal="center" vertical="center" wrapText="1"/>
      <protection locked="0"/>
    </xf>
    <xf numFmtId="43" fontId="12" fillId="6" borderId="24" xfId="1" applyFont="1" applyFill="1" applyBorder="1" applyAlignment="1">
      <alignment vertical="top"/>
    </xf>
    <xf numFmtId="49" fontId="18" fillId="7" borderId="25" xfId="3" applyNumberFormat="1" applyFont="1" applyFill="1" applyBorder="1" applyAlignment="1">
      <alignment horizontal="center" vertical="center" wrapText="1"/>
    </xf>
    <xf numFmtId="49" fontId="18" fillId="7" borderId="26" xfId="3" applyNumberFormat="1" applyFont="1" applyFill="1" applyBorder="1" applyAlignment="1">
      <alignment horizontal="center" vertical="center" wrapText="1"/>
    </xf>
    <xf numFmtId="165" fontId="18" fillId="7" borderId="26" xfId="0" applyNumberFormat="1" applyFont="1" applyFill="1" applyBorder="1" applyAlignment="1" applyProtection="1">
      <alignment horizontal="center" vertical="center" wrapText="1"/>
      <protection locked="0"/>
    </xf>
    <xf numFmtId="9" fontId="18" fillId="7" borderId="26" xfId="2" applyFont="1" applyFill="1" applyBorder="1" applyAlignment="1" applyProtection="1">
      <alignment horizontal="center" vertical="center" wrapText="1"/>
      <protection locked="0"/>
    </xf>
    <xf numFmtId="9" fontId="18" fillId="7" borderId="27" xfId="2" applyFont="1" applyFill="1" applyBorder="1" applyAlignment="1" applyProtection="1">
      <alignment horizontal="center" vertical="center" wrapText="1"/>
      <protection locked="0"/>
    </xf>
    <xf numFmtId="165" fontId="12" fillId="7" borderId="16" xfId="0" applyNumberFormat="1" applyFont="1" applyFill="1" applyBorder="1" applyAlignment="1" applyProtection="1">
      <alignment horizontal="center" vertical="center" wrapText="1"/>
      <protection locked="0"/>
    </xf>
    <xf numFmtId="0" fontId="19" fillId="0" borderId="0" xfId="3" applyFont="1" applyFill="1" applyAlignment="1">
      <alignment vertical="top"/>
    </xf>
    <xf numFmtId="43" fontId="17" fillId="0" borderId="0" xfId="1" applyFont="1" applyProtection="1">
      <protection locked="0"/>
    </xf>
  </cellXfs>
  <cellStyles count="25">
    <cellStyle name="br" xfId="7"/>
    <cellStyle name="col" xfId="8"/>
    <cellStyle name="ex58" xfId="6"/>
    <cellStyle name="ex58 2" xfId="9"/>
    <cellStyle name="ex59" xfId="10"/>
    <cellStyle name="ex60" xfId="11"/>
    <cellStyle name="ex61" xfId="12"/>
    <cellStyle name="ex62" xfId="13"/>
    <cellStyle name="ex63" xfId="14"/>
    <cellStyle name="ex64" xfId="15"/>
    <cellStyle name="ex73" xfId="16"/>
    <cellStyle name="st57" xfId="17"/>
    <cellStyle name="style0" xfId="18"/>
    <cellStyle name="td" xfId="19"/>
    <cellStyle name="tr" xfId="20"/>
    <cellStyle name="xl_bot_header" xfId="21"/>
    <cellStyle name="xl35" xfId="22"/>
    <cellStyle name="Обычный" xfId="0" builtinId="0"/>
    <cellStyle name="Обычный 2" xfId="3"/>
    <cellStyle name="Обычный 2 2 3" xfId="23"/>
    <cellStyle name="Обычный 3" xfId="4"/>
    <cellStyle name="Процентный" xfId="2" builtinId="5"/>
    <cellStyle name="Процентный 2" xfId="24"/>
    <cellStyle name="Финансовый" xfId="1" builtinId="3"/>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7"/>
  <sheetViews>
    <sheetView tabSelected="1" view="pageBreakPreview" zoomScale="55" zoomScaleNormal="100" zoomScaleSheetLayoutView="55" workbookViewId="0">
      <pane xSplit="4" ySplit="5" topLeftCell="E73" activePane="bottomRight" state="frozen"/>
      <selection pane="topRight" activeCell="E1" sqref="E1"/>
      <selection pane="bottomLeft" activeCell="A6" sqref="A6"/>
      <selection pane="bottomRight" activeCell="D29" sqref="D29:D53"/>
    </sheetView>
  </sheetViews>
  <sheetFormatPr defaultRowHeight="18.75" outlineLevelRow="2" outlineLevelCol="1" x14ac:dyDescent="0.3"/>
  <cols>
    <col min="1" max="1" width="3.85546875" style="5" bestFit="1" customWidth="1"/>
    <col min="2" max="2" width="32.140625" style="5" customWidth="1"/>
    <col min="3" max="3" width="19.7109375" style="5" customWidth="1" outlineLevel="1"/>
    <col min="4" max="4" width="22.42578125" style="5" customWidth="1" outlineLevel="1"/>
    <col min="5" max="5" width="30.85546875" style="5" customWidth="1"/>
    <col min="6" max="6" width="21" style="5" hidden="1" customWidth="1"/>
    <col min="7" max="7" width="19.7109375" style="5" customWidth="1"/>
    <col min="8" max="8" width="42.140625" style="5" customWidth="1"/>
    <col min="9" max="9" width="17.85546875" style="5" bestFit="1" customWidth="1"/>
    <col min="10" max="10" width="15" style="5" customWidth="1" outlineLevel="1"/>
    <col min="11" max="12" width="17" style="5" customWidth="1" outlineLevel="1"/>
    <col min="13" max="13" width="17.85546875" style="5" hidden="1" customWidth="1"/>
    <col min="14" max="14" width="10.7109375" style="5" hidden="1" customWidth="1"/>
    <col min="15" max="15" width="17.42578125" style="5" hidden="1" customWidth="1"/>
    <col min="16" max="16" width="16.42578125" style="5" bestFit="1" customWidth="1"/>
    <col min="17" max="17" width="17.85546875" style="5" bestFit="1" customWidth="1"/>
    <col min="18" max="18" width="9.140625" style="5" bestFit="1" customWidth="1"/>
    <col min="19" max="19" width="49.7109375" style="5" hidden="1" customWidth="1"/>
    <col min="20" max="16384" width="9.140625" style="5"/>
  </cols>
  <sheetData>
    <row r="1" spans="1:27" x14ac:dyDescent="0.3">
      <c r="A1" s="1" t="s">
        <v>0</v>
      </c>
      <c r="B1" s="1"/>
      <c r="C1" s="1"/>
      <c r="D1" s="1"/>
      <c r="E1" s="1"/>
      <c r="F1" s="1"/>
      <c r="G1" s="1"/>
      <c r="H1" s="1"/>
      <c r="I1" s="2"/>
      <c r="J1" s="2"/>
      <c r="K1" s="2"/>
      <c r="L1" s="2"/>
      <c r="M1" s="2"/>
      <c r="N1" s="2"/>
      <c r="O1" s="2"/>
      <c r="P1" s="2"/>
      <c r="Q1" s="2"/>
      <c r="R1" s="3"/>
      <c r="S1" s="4"/>
    </row>
    <row r="2" spans="1:27" x14ac:dyDescent="0.3">
      <c r="A2" s="6"/>
      <c r="B2" s="7"/>
      <c r="C2" s="7"/>
      <c r="D2" s="6"/>
      <c r="E2" s="6"/>
      <c r="F2" s="7"/>
      <c r="G2" s="7"/>
      <c r="H2" s="7"/>
      <c r="I2" s="6"/>
      <c r="J2" s="6"/>
      <c r="K2" s="6"/>
      <c r="L2" s="6"/>
      <c r="M2" s="6"/>
      <c r="N2" s="6"/>
      <c r="O2" s="6"/>
      <c r="P2" s="6"/>
      <c r="Q2" s="6" t="s">
        <v>1</v>
      </c>
      <c r="R2" s="3"/>
      <c r="S2" s="4"/>
    </row>
    <row r="3" spans="1:27" x14ac:dyDescent="0.3">
      <c r="A3" s="8" t="s">
        <v>2</v>
      </c>
      <c r="B3" s="9" t="s">
        <v>3</v>
      </c>
      <c r="C3" s="9" t="s">
        <v>4</v>
      </c>
      <c r="D3" s="10" t="s">
        <v>5</v>
      </c>
      <c r="E3" s="10" t="s">
        <v>6</v>
      </c>
      <c r="F3" s="9" t="s">
        <v>7</v>
      </c>
      <c r="G3" s="9"/>
      <c r="H3" s="10" t="s">
        <v>8</v>
      </c>
      <c r="I3" s="11" t="s">
        <v>9</v>
      </c>
      <c r="J3" s="11" t="s">
        <v>10</v>
      </c>
      <c r="K3" s="11"/>
      <c r="L3" s="11"/>
      <c r="M3" s="12" t="s">
        <v>11</v>
      </c>
      <c r="N3" s="12"/>
      <c r="O3" s="13" t="s">
        <v>12</v>
      </c>
      <c r="P3" s="12" t="s">
        <v>13</v>
      </c>
      <c r="Q3" s="12" t="s">
        <v>14</v>
      </c>
      <c r="R3" s="14" t="s">
        <v>15</v>
      </c>
      <c r="S3" s="15" t="s">
        <v>16</v>
      </c>
    </row>
    <row r="4" spans="1:27" ht="57" thickBot="1" x14ac:dyDescent="0.35">
      <c r="A4" s="16"/>
      <c r="B4" s="9"/>
      <c r="C4" s="9"/>
      <c r="D4" s="17"/>
      <c r="E4" s="17"/>
      <c r="F4" s="18" t="s">
        <v>17</v>
      </c>
      <c r="G4" s="18" t="s">
        <v>18</v>
      </c>
      <c r="H4" s="17"/>
      <c r="I4" s="11"/>
      <c r="J4" s="19" t="s">
        <v>19</v>
      </c>
      <c r="K4" s="19" t="s">
        <v>20</v>
      </c>
      <c r="L4" s="19" t="s">
        <v>21</v>
      </c>
      <c r="M4" s="19" t="s">
        <v>22</v>
      </c>
      <c r="N4" s="19" t="s">
        <v>23</v>
      </c>
      <c r="O4" s="20"/>
      <c r="P4" s="12"/>
      <c r="Q4" s="12"/>
      <c r="R4" s="14"/>
      <c r="S4" s="15"/>
    </row>
    <row r="5" spans="1:27" ht="19.5" hidden="1" thickBot="1" x14ac:dyDescent="0.35">
      <c r="A5" s="21" t="s">
        <v>24</v>
      </c>
      <c r="B5" s="21" t="s">
        <v>25</v>
      </c>
      <c r="C5" s="21" t="s">
        <v>26</v>
      </c>
      <c r="D5" s="21" t="s">
        <v>27</v>
      </c>
      <c r="E5" s="21">
        <v>5</v>
      </c>
      <c r="F5" s="21">
        <v>6</v>
      </c>
      <c r="G5" s="21">
        <v>7</v>
      </c>
      <c r="H5" s="21">
        <v>8</v>
      </c>
      <c r="I5" s="21">
        <f>H5+1</f>
        <v>9</v>
      </c>
      <c r="J5" s="21">
        <f t="shared" ref="J5:S5" si="0">I5+1</f>
        <v>10</v>
      </c>
      <c r="K5" s="21">
        <f t="shared" si="0"/>
        <v>11</v>
      </c>
      <c r="L5" s="21">
        <f t="shared" si="0"/>
        <v>12</v>
      </c>
      <c r="M5" s="21">
        <f t="shared" si="0"/>
        <v>13</v>
      </c>
      <c r="N5" s="21">
        <f t="shared" si="0"/>
        <v>14</v>
      </c>
      <c r="O5" s="21">
        <f t="shared" si="0"/>
        <v>15</v>
      </c>
      <c r="P5" s="21">
        <f t="shared" si="0"/>
        <v>16</v>
      </c>
      <c r="Q5" s="21">
        <f t="shared" si="0"/>
        <v>17</v>
      </c>
      <c r="R5" s="21">
        <f t="shared" si="0"/>
        <v>18</v>
      </c>
      <c r="S5" s="22">
        <f t="shared" si="0"/>
        <v>19</v>
      </c>
    </row>
    <row r="6" spans="1:27" s="36" customFormat="1" ht="74.25" customHeight="1" x14ac:dyDescent="0.3">
      <c r="A6" s="23">
        <v>1</v>
      </c>
      <c r="B6" s="24" t="s">
        <v>28</v>
      </c>
      <c r="C6" s="25" t="s">
        <v>29</v>
      </c>
      <c r="D6" s="26" t="s">
        <v>30</v>
      </c>
      <c r="E6" s="27" t="s">
        <v>31</v>
      </c>
      <c r="F6" s="28" t="s">
        <v>32</v>
      </c>
      <c r="G6" s="25" t="s">
        <v>33</v>
      </c>
      <c r="H6" s="29" t="s">
        <v>34</v>
      </c>
      <c r="I6" s="30">
        <f>SUM(J6:K6)</f>
        <v>449609551</v>
      </c>
      <c r="J6" s="30">
        <v>44960955.100000001</v>
      </c>
      <c r="K6" s="30">
        <v>404648595.89999998</v>
      </c>
      <c r="L6" s="30">
        <v>0</v>
      </c>
      <c r="M6" s="31">
        <f>M7+M9+M11+M13+M15+M17+M19+M21</f>
        <v>367924044.77999997</v>
      </c>
      <c r="N6" s="32">
        <f>IF(I6=0,0,M6/I6)</f>
        <v>0.8183190147132795</v>
      </c>
      <c r="O6" s="30">
        <f>I6-M6</f>
        <v>81685506.220000029</v>
      </c>
      <c r="P6" s="30">
        <f>P7+P9+P11+P13+P15+P17+P19+P21</f>
        <v>0</v>
      </c>
      <c r="Q6" s="30">
        <f>I6-P6</f>
        <v>449609551</v>
      </c>
      <c r="R6" s="33">
        <f>IF(I6=0,0,P6/I6)</f>
        <v>0</v>
      </c>
      <c r="S6" s="34"/>
      <c r="T6" s="35"/>
      <c r="U6" s="35"/>
      <c r="V6" s="35"/>
      <c r="W6" s="35"/>
      <c r="X6" s="35"/>
      <c r="Y6" s="35"/>
      <c r="Z6" s="35"/>
      <c r="AA6" s="35"/>
    </row>
    <row r="7" spans="1:27" s="49" customFormat="1" hidden="1" outlineLevel="1" x14ac:dyDescent="0.3">
      <c r="A7" s="37"/>
      <c r="B7" s="38"/>
      <c r="C7" s="39"/>
      <c r="D7" s="40"/>
      <c r="E7" s="41"/>
      <c r="F7" s="42"/>
      <c r="G7" s="39"/>
      <c r="H7" s="43" t="s">
        <v>35</v>
      </c>
      <c r="I7" s="44" t="s">
        <v>36</v>
      </c>
      <c r="J7" s="44" t="s">
        <v>36</v>
      </c>
      <c r="K7" s="44" t="s">
        <v>36</v>
      </c>
      <c r="L7" s="44" t="s">
        <v>36</v>
      </c>
      <c r="M7" s="45">
        <f>SUM(M8)</f>
        <v>26172830</v>
      </c>
      <c r="N7" s="44" t="s">
        <v>36</v>
      </c>
      <c r="O7" s="44" t="s">
        <v>36</v>
      </c>
      <c r="P7" s="46">
        <f>SUM(P8)</f>
        <v>0</v>
      </c>
      <c r="Q7" s="46">
        <f>M7-P7</f>
        <v>26172830</v>
      </c>
      <c r="R7" s="47">
        <f t="shared" ref="R7:R24" si="1">IF(M7=0,0,P7/M7)</f>
        <v>0</v>
      </c>
      <c r="S7" s="48" t="s">
        <v>37</v>
      </c>
      <c r="T7" s="35"/>
      <c r="U7" s="35"/>
      <c r="V7" s="35"/>
      <c r="W7" s="35"/>
      <c r="X7" s="35"/>
    </row>
    <row r="8" spans="1:27" s="49" customFormat="1" ht="30" hidden="1" outlineLevel="2" x14ac:dyDescent="0.3">
      <c r="A8" s="37"/>
      <c r="B8" s="38"/>
      <c r="C8" s="39"/>
      <c r="D8" s="40"/>
      <c r="E8" s="41"/>
      <c r="F8" s="42"/>
      <c r="G8" s="39"/>
      <c r="H8" s="50" t="s">
        <v>38</v>
      </c>
      <c r="I8" s="51" t="s">
        <v>36</v>
      </c>
      <c r="J8" s="51" t="s">
        <v>36</v>
      </c>
      <c r="K8" s="51" t="s">
        <v>36</v>
      </c>
      <c r="L8" s="51" t="s">
        <v>36</v>
      </c>
      <c r="M8" s="52">
        <v>26172830</v>
      </c>
      <c r="N8" s="51" t="s">
        <v>36</v>
      </c>
      <c r="O8" s="51" t="s">
        <v>36</v>
      </c>
      <c r="P8" s="53">
        <v>0</v>
      </c>
      <c r="Q8" s="53">
        <f t="shared" ref="Q8:Q24" si="2">M8-P8</f>
        <v>26172830</v>
      </c>
      <c r="R8" s="54">
        <f t="shared" si="1"/>
        <v>0</v>
      </c>
      <c r="S8" s="55"/>
      <c r="T8" s="35"/>
      <c r="U8" s="35"/>
      <c r="V8" s="35"/>
      <c r="W8" s="35"/>
      <c r="X8" s="35"/>
    </row>
    <row r="9" spans="1:27" s="49" customFormat="1" ht="31.5" hidden="1" outlineLevel="1" collapsed="1" x14ac:dyDescent="0.3">
      <c r="A9" s="37"/>
      <c r="B9" s="38"/>
      <c r="C9" s="39"/>
      <c r="D9" s="40"/>
      <c r="E9" s="41"/>
      <c r="F9" s="42"/>
      <c r="G9" s="39"/>
      <c r="H9" s="43" t="s">
        <v>39</v>
      </c>
      <c r="I9" s="44" t="s">
        <v>36</v>
      </c>
      <c r="J9" s="44" t="s">
        <v>36</v>
      </c>
      <c r="K9" s="44" t="s">
        <v>36</v>
      </c>
      <c r="L9" s="44" t="s">
        <v>36</v>
      </c>
      <c r="M9" s="45">
        <f>SUM(M10)</f>
        <v>49462640</v>
      </c>
      <c r="N9" s="44" t="s">
        <v>36</v>
      </c>
      <c r="O9" s="44" t="s">
        <v>36</v>
      </c>
      <c r="P9" s="46">
        <f>SUM(P10)</f>
        <v>0</v>
      </c>
      <c r="Q9" s="46">
        <f t="shared" si="2"/>
        <v>49462640</v>
      </c>
      <c r="R9" s="47">
        <f t="shared" si="1"/>
        <v>0</v>
      </c>
      <c r="S9" s="48" t="s">
        <v>37</v>
      </c>
      <c r="T9" s="35"/>
      <c r="U9" s="35"/>
      <c r="V9" s="35"/>
      <c r="W9" s="35"/>
      <c r="X9" s="35"/>
    </row>
    <row r="10" spans="1:27" s="49" customFormat="1" ht="30" hidden="1" outlineLevel="2" x14ac:dyDescent="0.3">
      <c r="A10" s="37"/>
      <c r="B10" s="38"/>
      <c r="C10" s="39"/>
      <c r="D10" s="40"/>
      <c r="E10" s="41"/>
      <c r="F10" s="42"/>
      <c r="G10" s="39"/>
      <c r="H10" s="50" t="s">
        <v>38</v>
      </c>
      <c r="I10" s="51" t="s">
        <v>36</v>
      </c>
      <c r="J10" s="51" t="s">
        <v>36</v>
      </c>
      <c r="K10" s="51" t="s">
        <v>36</v>
      </c>
      <c r="L10" s="51" t="s">
        <v>36</v>
      </c>
      <c r="M10" s="52">
        <v>49462640</v>
      </c>
      <c r="N10" s="51" t="s">
        <v>36</v>
      </c>
      <c r="O10" s="51" t="s">
        <v>36</v>
      </c>
      <c r="P10" s="53">
        <v>0</v>
      </c>
      <c r="Q10" s="53">
        <f t="shared" si="2"/>
        <v>49462640</v>
      </c>
      <c r="R10" s="54">
        <f t="shared" si="1"/>
        <v>0</v>
      </c>
      <c r="S10" s="55"/>
      <c r="T10" s="35"/>
      <c r="U10" s="35"/>
      <c r="V10" s="35"/>
      <c r="W10" s="35"/>
      <c r="X10" s="35"/>
    </row>
    <row r="11" spans="1:27" s="49" customFormat="1" hidden="1" outlineLevel="1" collapsed="1" x14ac:dyDescent="0.3">
      <c r="A11" s="37"/>
      <c r="B11" s="38"/>
      <c r="C11" s="39"/>
      <c r="D11" s="40"/>
      <c r="E11" s="41"/>
      <c r="F11" s="42"/>
      <c r="G11" s="39"/>
      <c r="H11" s="43" t="s">
        <v>40</v>
      </c>
      <c r="I11" s="44" t="s">
        <v>36</v>
      </c>
      <c r="J11" s="44" t="s">
        <v>36</v>
      </c>
      <c r="K11" s="44" t="s">
        <v>36</v>
      </c>
      <c r="L11" s="44" t="s">
        <v>36</v>
      </c>
      <c r="M11" s="45">
        <f>SUM(M12)</f>
        <v>23361550</v>
      </c>
      <c r="N11" s="44" t="s">
        <v>36</v>
      </c>
      <c r="O11" s="44" t="s">
        <v>36</v>
      </c>
      <c r="P11" s="46">
        <f>SUM(P12)</f>
        <v>0</v>
      </c>
      <c r="Q11" s="46">
        <f t="shared" si="2"/>
        <v>23361550</v>
      </c>
      <c r="R11" s="47">
        <f t="shared" si="1"/>
        <v>0</v>
      </c>
      <c r="S11" s="48" t="s">
        <v>37</v>
      </c>
      <c r="T11" s="35"/>
      <c r="U11" s="35"/>
      <c r="V11" s="35"/>
      <c r="W11" s="35"/>
      <c r="X11" s="35"/>
    </row>
    <row r="12" spans="1:27" s="49" customFormat="1" ht="30" hidden="1" outlineLevel="2" x14ac:dyDescent="0.3">
      <c r="A12" s="37"/>
      <c r="B12" s="38"/>
      <c r="C12" s="39"/>
      <c r="D12" s="40"/>
      <c r="E12" s="41"/>
      <c r="F12" s="42"/>
      <c r="G12" s="39"/>
      <c r="H12" s="50" t="s">
        <v>41</v>
      </c>
      <c r="I12" s="51" t="s">
        <v>36</v>
      </c>
      <c r="J12" s="51" t="s">
        <v>36</v>
      </c>
      <c r="K12" s="51" t="s">
        <v>36</v>
      </c>
      <c r="L12" s="51" t="s">
        <v>36</v>
      </c>
      <c r="M12" s="52">
        <v>23361550</v>
      </c>
      <c r="N12" s="51" t="s">
        <v>36</v>
      </c>
      <c r="O12" s="51" t="s">
        <v>36</v>
      </c>
      <c r="P12" s="53">
        <v>0</v>
      </c>
      <c r="Q12" s="53">
        <f t="shared" si="2"/>
        <v>23361550</v>
      </c>
      <c r="R12" s="54">
        <f t="shared" si="1"/>
        <v>0</v>
      </c>
      <c r="S12" s="55"/>
      <c r="T12" s="35"/>
      <c r="U12" s="35"/>
      <c r="V12" s="35"/>
      <c r="W12" s="35"/>
      <c r="X12" s="35"/>
    </row>
    <row r="13" spans="1:27" s="49" customFormat="1" ht="31.5" hidden="1" outlineLevel="1" collapsed="1" x14ac:dyDescent="0.3">
      <c r="A13" s="37"/>
      <c r="B13" s="38"/>
      <c r="C13" s="39"/>
      <c r="D13" s="40"/>
      <c r="E13" s="41"/>
      <c r="F13" s="42"/>
      <c r="G13" s="39"/>
      <c r="H13" s="43" t="s">
        <v>42</v>
      </c>
      <c r="I13" s="44" t="s">
        <v>36</v>
      </c>
      <c r="J13" s="44" t="s">
        <v>36</v>
      </c>
      <c r="K13" s="44" t="s">
        <v>36</v>
      </c>
      <c r="L13" s="44" t="s">
        <v>36</v>
      </c>
      <c r="M13" s="45">
        <f>SUM(M14)</f>
        <v>54209280</v>
      </c>
      <c r="N13" s="44" t="s">
        <v>36</v>
      </c>
      <c r="O13" s="44" t="s">
        <v>36</v>
      </c>
      <c r="P13" s="46">
        <f>SUM(P14)</f>
        <v>0</v>
      </c>
      <c r="Q13" s="46">
        <f t="shared" si="2"/>
        <v>54209280</v>
      </c>
      <c r="R13" s="47">
        <f t="shared" si="1"/>
        <v>0</v>
      </c>
      <c r="S13" s="48" t="s">
        <v>37</v>
      </c>
      <c r="T13" s="35"/>
      <c r="U13" s="35"/>
      <c r="V13" s="35"/>
      <c r="W13" s="35"/>
      <c r="X13" s="35"/>
    </row>
    <row r="14" spans="1:27" s="49" customFormat="1" ht="30" hidden="1" outlineLevel="2" x14ac:dyDescent="0.3">
      <c r="A14" s="37"/>
      <c r="B14" s="38"/>
      <c r="C14" s="39"/>
      <c r="D14" s="40"/>
      <c r="E14" s="41"/>
      <c r="F14" s="42"/>
      <c r="G14" s="39"/>
      <c r="H14" s="50" t="s">
        <v>41</v>
      </c>
      <c r="I14" s="51" t="s">
        <v>36</v>
      </c>
      <c r="J14" s="51" t="s">
        <v>36</v>
      </c>
      <c r="K14" s="51" t="s">
        <v>36</v>
      </c>
      <c r="L14" s="51" t="s">
        <v>36</v>
      </c>
      <c r="M14" s="52">
        <v>54209280</v>
      </c>
      <c r="N14" s="51" t="s">
        <v>36</v>
      </c>
      <c r="O14" s="51" t="s">
        <v>36</v>
      </c>
      <c r="P14" s="53">
        <v>0</v>
      </c>
      <c r="Q14" s="53">
        <f t="shared" si="2"/>
        <v>54209280</v>
      </c>
      <c r="R14" s="54">
        <f t="shared" si="1"/>
        <v>0</v>
      </c>
      <c r="S14" s="55"/>
      <c r="T14" s="35"/>
      <c r="U14" s="35"/>
      <c r="V14" s="35"/>
      <c r="W14" s="35"/>
      <c r="X14" s="35"/>
    </row>
    <row r="15" spans="1:27" s="49" customFormat="1" hidden="1" outlineLevel="1" collapsed="1" x14ac:dyDescent="0.3">
      <c r="A15" s="37"/>
      <c r="B15" s="38"/>
      <c r="C15" s="39"/>
      <c r="D15" s="40"/>
      <c r="E15" s="41"/>
      <c r="F15" s="42"/>
      <c r="G15" s="39"/>
      <c r="H15" s="43" t="s">
        <v>43</v>
      </c>
      <c r="I15" s="44" t="s">
        <v>36</v>
      </c>
      <c r="J15" s="44" t="s">
        <v>36</v>
      </c>
      <c r="K15" s="44" t="s">
        <v>36</v>
      </c>
      <c r="L15" s="44" t="s">
        <v>36</v>
      </c>
      <c r="M15" s="45">
        <f>SUM(M16)</f>
        <v>67853180.349999994</v>
      </c>
      <c r="N15" s="44" t="s">
        <v>36</v>
      </c>
      <c r="O15" s="44" t="s">
        <v>36</v>
      </c>
      <c r="P15" s="46">
        <f>SUM(P16)</f>
        <v>0</v>
      </c>
      <c r="Q15" s="46">
        <f t="shared" si="2"/>
        <v>67853180.349999994</v>
      </c>
      <c r="R15" s="47">
        <f t="shared" si="1"/>
        <v>0</v>
      </c>
      <c r="S15" s="48" t="s">
        <v>44</v>
      </c>
      <c r="T15" s="35"/>
      <c r="U15" s="35"/>
      <c r="V15" s="35"/>
      <c r="W15" s="35"/>
      <c r="X15" s="35"/>
    </row>
    <row r="16" spans="1:27" s="49" customFormat="1" ht="30" hidden="1" outlineLevel="2" x14ac:dyDescent="0.3">
      <c r="A16" s="37"/>
      <c r="B16" s="38"/>
      <c r="C16" s="39"/>
      <c r="D16" s="40"/>
      <c r="E16" s="41"/>
      <c r="F16" s="42"/>
      <c r="G16" s="39"/>
      <c r="H16" s="50" t="s">
        <v>45</v>
      </c>
      <c r="I16" s="51" t="s">
        <v>36</v>
      </c>
      <c r="J16" s="51" t="s">
        <v>36</v>
      </c>
      <c r="K16" s="51" t="s">
        <v>36</v>
      </c>
      <c r="L16" s="51" t="s">
        <v>36</v>
      </c>
      <c r="M16" s="52">
        <v>67853180.349999994</v>
      </c>
      <c r="N16" s="51" t="s">
        <v>36</v>
      </c>
      <c r="O16" s="51" t="s">
        <v>36</v>
      </c>
      <c r="P16" s="53">
        <v>0</v>
      </c>
      <c r="Q16" s="53">
        <f t="shared" si="2"/>
        <v>67853180.349999994</v>
      </c>
      <c r="R16" s="54">
        <f t="shared" si="1"/>
        <v>0</v>
      </c>
      <c r="S16" s="55"/>
      <c r="T16" s="35"/>
      <c r="U16" s="35"/>
      <c r="V16" s="35"/>
      <c r="W16" s="35"/>
      <c r="X16" s="35"/>
    </row>
    <row r="17" spans="1:24" s="49" customFormat="1" ht="47.25" hidden="1" outlineLevel="1" collapsed="1" x14ac:dyDescent="0.3">
      <c r="A17" s="37"/>
      <c r="B17" s="38"/>
      <c r="C17" s="39"/>
      <c r="D17" s="40"/>
      <c r="E17" s="41"/>
      <c r="F17" s="42"/>
      <c r="G17" s="39"/>
      <c r="H17" s="43" t="s">
        <v>46</v>
      </c>
      <c r="I17" s="44" t="s">
        <v>36</v>
      </c>
      <c r="J17" s="44" t="s">
        <v>36</v>
      </c>
      <c r="K17" s="44" t="s">
        <v>36</v>
      </c>
      <c r="L17" s="44" t="s">
        <v>36</v>
      </c>
      <c r="M17" s="45">
        <f>SUM(M18)</f>
        <v>38325439.770000003</v>
      </c>
      <c r="N17" s="44" t="s">
        <v>36</v>
      </c>
      <c r="O17" s="44" t="s">
        <v>36</v>
      </c>
      <c r="P17" s="46">
        <f>SUM(P18)</f>
        <v>0</v>
      </c>
      <c r="Q17" s="46">
        <f t="shared" si="2"/>
        <v>38325439.770000003</v>
      </c>
      <c r="R17" s="47">
        <f t="shared" si="1"/>
        <v>0</v>
      </c>
      <c r="S17" s="48" t="s">
        <v>44</v>
      </c>
      <c r="T17" s="35"/>
      <c r="U17" s="35"/>
      <c r="V17" s="35"/>
      <c r="W17" s="35"/>
      <c r="X17" s="35"/>
    </row>
    <row r="18" spans="1:24" s="49" customFormat="1" ht="30" hidden="1" outlineLevel="2" x14ac:dyDescent="0.3">
      <c r="A18" s="37"/>
      <c r="B18" s="38"/>
      <c r="C18" s="39"/>
      <c r="D18" s="40"/>
      <c r="E18" s="41"/>
      <c r="F18" s="42"/>
      <c r="G18" s="39"/>
      <c r="H18" s="50" t="s">
        <v>45</v>
      </c>
      <c r="I18" s="51" t="s">
        <v>36</v>
      </c>
      <c r="J18" s="51" t="s">
        <v>36</v>
      </c>
      <c r="K18" s="51" t="s">
        <v>36</v>
      </c>
      <c r="L18" s="51" t="s">
        <v>36</v>
      </c>
      <c r="M18" s="52">
        <v>38325439.770000003</v>
      </c>
      <c r="N18" s="51" t="s">
        <v>36</v>
      </c>
      <c r="O18" s="51" t="s">
        <v>36</v>
      </c>
      <c r="P18" s="53">
        <v>0</v>
      </c>
      <c r="Q18" s="53">
        <f t="shared" si="2"/>
        <v>38325439.770000003</v>
      </c>
      <c r="R18" s="54">
        <f t="shared" si="1"/>
        <v>0</v>
      </c>
      <c r="S18" s="55"/>
      <c r="T18" s="35"/>
      <c r="U18" s="35"/>
      <c r="V18" s="35"/>
      <c r="W18" s="35"/>
      <c r="X18" s="35"/>
    </row>
    <row r="19" spans="1:24" s="49" customFormat="1" ht="31.5" hidden="1" outlineLevel="1" collapsed="1" x14ac:dyDescent="0.3">
      <c r="A19" s="37"/>
      <c r="B19" s="38"/>
      <c r="C19" s="39"/>
      <c r="D19" s="40"/>
      <c r="E19" s="41"/>
      <c r="F19" s="42"/>
      <c r="G19" s="39"/>
      <c r="H19" s="43" t="s">
        <v>47</v>
      </c>
      <c r="I19" s="44" t="s">
        <v>36</v>
      </c>
      <c r="J19" s="44" t="s">
        <v>36</v>
      </c>
      <c r="K19" s="44" t="s">
        <v>36</v>
      </c>
      <c r="L19" s="44" t="s">
        <v>36</v>
      </c>
      <c r="M19" s="45">
        <f>M20</f>
        <v>61638864.659999996</v>
      </c>
      <c r="N19" s="44" t="s">
        <v>36</v>
      </c>
      <c r="O19" s="44" t="s">
        <v>36</v>
      </c>
      <c r="P19" s="46">
        <f>SUM(P20)</f>
        <v>0</v>
      </c>
      <c r="Q19" s="46">
        <f t="shared" si="2"/>
        <v>61638864.659999996</v>
      </c>
      <c r="R19" s="47">
        <f t="shared" si="1"/>
        <v>0</v>
      </c>
      <c r="S19" s="48" t="s">
        <v>37</v>
      </c>
      <c r="T19" s="35"/>
      <c r="U19" s="35"/>
      <c r="V19" s="35"/>
      <c r="W19" s="35"/>
      <c r="X19" s="35"/>
    </row>
    <row r="20" spans="1:24" s="49" customFormat="1" ht="47.25" hidden="1" outlineLevel="2" x14ac:dyDescent="0.3">
      <c r="A20" s="37"/>
      <c r="B20" s="38"/>
      <c r="C20" s="39"/>
      <c r="D20" s="40"/>
      <c r="E20" s="41"/>
      <c r="F20" s="42"/>
      <c r="G20" s="39"/>
      <c r="H20" s="56" t="s">
        <v>48</v>
      </c>
      <c r="I20" s="57" t="s">
        <v>36</v>
      </c>
      <c r="J20" s="57" t="s">
        <v>36</v>
      </c>
      <c r="K20" s="57" t="s">
        <v>36</v>
      </c>
      <c r="L20" s="57" t="s">
        <v>36</v>
      </c>
      <c r="M20" s="58">
        <v>61638864.659999996</v>
      </c>
      <c r="N20" s="57" t="s">
        <v>36</v>
      </c>
      <c r="O20" s="57" t="s">
        <v>36</v>
      </c>
      <c r="P20" s="59">
        <v>0</v>
      </c>
      <c r="Q20" s="59">
        <f t="shared" si="2"/>
        <v>61638864.659999996</v>
      </c>
      <c r="R20" s="60">
        <f t="shared" si="1"/>
        <v>0</v>
      </c>
      <c r="S20" s="48"/>
      <c r="T20" s="35"/>
      <c r="U20" s="35"/>
      <c r="V20" s="35"/>
      <c r="W20" s="35"/>
      <c r="X20" s="35"/>
    </row>
    <row r="21" spans="1:24" s="49" customFormat="1" ht="63" hidden="1" outlineLevel="1" collapsed="1" x14ac:dyDescent="0.3">
      <c r="A21" s="37"/>
      <c r="B21" s="38"/>
      <c r="C21" s="39"/>
      <c r="D21" s="40"/>
      <c r="E21" s="41"/>
      <c r="F21" s="42"/>
      <c r="G21" s="39"/>
      <c r="H21" s="43" t="s">
        <v>49</v>
      </c>
      <c r="I21" s="44" t="s">
        <v>36</v>
      </c>
      <c r="J21" s="44" t="s">
        <v>36</v>
      </c>
      <c r="K21" s="44" t="s">
        <v>36</v>
      </c>
      <c r="L21" s="44" t="s">
        <v>36</v>
      </c>
      <c r="M21" s="45">
        <f>SUM(M22)</f>
        <v>46900260</v>
      </c>
      <c r="N21" s="44" t="s">
        <v>36</v>
      </c>
      <c r="O21" s="44" t="s">
        <v>36</v>
      </c>
      <c r="P21" s="46">
        <f>SUM(P22)</f>
        <v>0</v>
      </c>
      <c r="Q21" s="46">
        <f t="shared" si="2"/>
        <v>46900260</v>
      </c>
      <c r="R21" s="47">
        <f t="shared" si="1"/>
        <v>0</v>
      </c>
      <c r="S21" s="48" t="s">
        <v>37</v>
      </c>
      <c r="T21" s="35"/>
      <c r="U21" s="35"/>
      <c r="V21" s="35"/>
      <c r="W21" s="35"/>
      <c r="X21" s="35"/>
    </row>
    <row r="22" spans="1:24" s="49" customFormat="1" ht="31.5" hidden="1" outlineLevel="2" x14ac:dyDescent="0.3">
      <c r="A22" s="37"/>
      <c r="B22" s="38"/>
      <c r="C22" s="39"/>
      <c r="D22" s="40"/>
      <c r="E22" s="41"/>
      <c r="F22" s="42"/>
      <c r="G22" s="39"/>
      <c r="H22" s="56" t="s">
        <v>50</v>
      </c>
      <c r="I22" s="57" t="s">
        <v>36</v>
      </c>
      <c r="J22" s="57" t="s">
        <v>36</v>
      </c>
      <c r="K22" s="57" t="s">
        <v>36</v>
      </c>
      <c r="L22" s="57" t="s">
        <v>36</v>
      </c>
      <c r="M22" s="58">
        <v>46900260</v>
      </c>
      <c r="N22" s="57" t="s">
        <v>36</v>
      </c>
      <c r="O22" s="57" t="s">
        <v>36</v>
      </c>
      <c r="P22" s="59">
        <v>0</v>
      </c>
      <c r="Q22" s="46">
        <f t="shared" si="2"/>
        <v>46900260</v>
      </c>
      <c r="R22" s="47">
        <f t="shared" si="1"/>
        <v>0</v>
      </c>
      <c r="S22" s="61"/>
      <c r="T22" s="35"/>
      <c r="U22" s="35"/>
      <c r="V22" s="35"/>
      <c r="W22" s="35"/>
      <c r="X22" s="35"/>
    </row>
    <row r="23" spans="1:24" s="49" customFormat="1" ht="63" hidden="1" outlineLevel="1" collapsed="1" x14ac:dyDescent="0.3">
      <c r="A23" s="37"/>
      <c r="B23" s="38"/>
      <c r="C23" s="39"/>
      <c r="D23" s="40"/>
      <c r="E23" s="41"/>
      <c r="F23" s="42"/>
      <c r="G23" s="39"/>
      <c r="H23" s="43" t="s">
        <v>51</v>
      </c>
      <c r="I23" s="44" t="s">
        <v>36</v>
      </c>
      <c r="J23" s="44" t="s">
        <v>36</v>
      </c>
      <c r="K23" s="44" t="s">
        <v>36</v>
      </c>
      <c r="L23" s="44" t="s">
        <v>36</v>
      </c>
      <c r="M23" s="45">
        <v>0</v>
      </c>
      <c r="N23" s="44" t="s">
        <v>36</v>
      </c>
      <c r="O23" s="44" t="s">
        <v>36</v>
      </c>
      <c r="P23" s="46">
        <v>0</v>
      </c>
      <c r="Q23" s="46">
        <f t="shared" si="2"/>
        <v>0</v>
      </c>
      <c r="R23" s="47">
        <f t="shared" si="1"/>
        <v>0</v>
      </c>
      <c r="S23" s="48" t="s">
        <v>52</v>
      </c>
      <c r="T23" s="35"/>
      <c r="U23" s="35"/>
      <c r="V23" s="35"/>
      <c r="W23" s="35"/>
      <c r="X23" s="35"/>
    </row>
    <row r="24" spans="1:24" s="49" customFormat="1" ht="63" hidden="1" outlineLevel="1" x14ac:dyDescent="0.3">
      <c r="A24" s="37"/>
      <c r="B24" s="38"/>
      <c r="C24" s="39"/>
      <c r="D24" s="40"/>
      <c r="E24" s="41"/>
      <c r="F24" s="42"/>
      <c r="G24" s="39"/>
      <c r="H24" s="43" t="s">
        <v>53</v>
      </c>
      <c r="I24" s="44" t="s">
        <v>36</v>
      </c>
      <c r="J24" s="44" t="s">
        <v>36</v>
      </c>
      <c r="K24" s="44" t="s">
        <v>36</v>
      </c>
      <c r="L24" s="44" t="s">
        <v>36</v>
      </c>
      <c r="M24" s="45">
        <v>0</v>
      </c>
      <c r="N24" s="44" t="s">
        <v>36</v>
      </c>
      <c r="O24" s="44" t="s">
        <v>36</v>
      </c>
      <c r="P24" s="46">
        <v>0</v>
      </c>
      <c r="Q24" s="46">
        <f t="shared" si="2"/>
        <v>0</v>
      </c>
      <c r="R24" s="47">
        <f t="shared" si="1"/>
        <v>0</v>
      </c>
      <c r="S24" s="48" t="s">
        <v>54</v>
      </c>
      <c r="T24" s="35"/>
      <c r="U24" s="35"/>
      <c r="V24" s="35"/>
      <c r="W24" s="35"/>
      <c r="X24" s="35"/>
    </row>
    <row r="25" spans="1:24" s="49" customFormat="1" ht="72" customHeight="1" collapsed="1" x14ac:dyDescent="0.3">
      <c r="A25" s="37"/>
      <c r="B25" s="38"/>
      <c r="C25" s="39"/>
      <c r="D25" s="40"/>
      <c r="E25" s="41"/>
      <c r="F25" s="42"/>
      <c r="G25" s="39"/>
      <c r="H25" s="62" t="s">
        <v>55</v>
      </c>
      <c r="I25" s="63">
        <f>SUM(J25:K25)</f>
        <v>126920001.89999999</v>
      </c>
      <c r="J25" s="63">
        <v>12692000.189999999</v>
      </c>
      <c r="K25" s="63">
        <v>114228001.70999999</v>
      </c>
      <c r="L25" s="63">
        <v>0</v>
      </c>
      <c r="M25" s="64">
        <f>M26</f>
        <v>126920001.90000001</v>
      </c>
      <c r="N25" s="65">
        <f t="shared" ref="N25:N28" si="3">IF(I25=0,0,M25/I25)</f>
        <v>1.0000000000000002</v>
      </c>
      <c r="O25" s="63">
        <f>I25-M25</f>
        <v>0</v>
      </c>
      <c r="P25" s="63">
        <f>P26</f>
        <v>0</v>
      </c>
      <c r="Q25" s="63">
        <f>I25-P25</f>
        <v>126920001.89999999</v>
      </c>
      <c r="R25" s="66">
        <f>IF(I25=0,0,P25/I25)</f>
        <v>0</v>
      </c>
      <c r="S25" s="67"/>
      <c r="T25" s="35"/>
      <c r="U25" s="35"/>
      <c r="V25" s="35"/>
      <c r="W25" s="35"/>
      <c r="X25" s="35"/>
    </row>
    <row r="26" spans="1:24" ht="31.5" hidden="1" outlineLevel="1" x14ac:dyDescent="0.3">
      <c r="A26" s="37"/>
      <c r="B26" s="38"/>
      <c r="C26" s="39"/>
      <c r="D26" s="40"/>
      <c r="E26" s="41"/>
      <c r="F26" s="42"/>
      <c r="G26" s="39"/>
      <c r="H26" s="68" t="s">
        <v>56</v>
      </c>
      <c r="I26" s="44" t="s">
        <v>36</v>
      </c>
      <c r="J26" s="44" t="s">
        <v>36</v>
      </c>
      <c r="K26" s="44" t="s">
        <v>36</v>
      </c>
      <c r="L26" s="44" t="s">
        <v>36</v>
      </c>
      <c r="M26" s="45">
        <f>M27</f>
        <v>126920001.90000001</v>
      </c>
      <c r="N26" s="44" t="s">
        <v>36</v>
      </c>
      <c r="O26" s="44" t="s">
        <v>36</v>
      </c>
      <c r="P26" s="46">
        <v>0</v>
      </c>
      <c r="Q26" s="46">
        <f>M26-P26</f>
        <v>126920001.90000001</v>
      </c>
      <c r="R26" s="47">
        <f>IF(M26=0,0,P26/M26)</f>
        <v>0</v>
      </c>
      <c r="S26" s="69" t="s">
        <v>37</v>
      </c>
      <c r="T26" s="70"/>
      <c r="U26" s="70"/>
      <c r="V26" s="70"/>
      <c r="W26" s="70"/>
      <c r="X26" s="70"/>
    </row>
    <row r="27" spans="1:24" ht="31.5" hidden="1" outlineLevel="2" x14ac:dyDescent="0.3">
      <c r="A27" s="71"/>
      <c r="B27" s="38"/>
      <c r="C27" s="39"/>
      <c r="D27" s="40"/>
      <c r="E27" s="41"/>
      <c r="F27" s="42"/>
      <c r="G27" s="39"/>
      <c r="H27" s="72" t="s">
        <v>57</v>
      </c>
      <c r="I27" s="57" t="s">
        <v>36</v>
      </c>
      <c r="J27" s="57" t="s">
        <v>36</v>
      </c>
      <c r="K27" s="57" t="s">
        <v>36</v>
      </c>
      <c r="L27" s="57" t="s">
        <v>36</v>
      </c>
      <c r="M27" s="58">
        <v>126920001.90000001</v>
      </c>
      <c r="N27" s="57" t="s">
        <v>36</v>
      </c>
      <c r="O27" s="57" t="s">
        <v>36</v>
      </c>
      <c r="P27" s="59">
        <v>0</v>
      </c>
      <c r="Q27" s="46">
        <f t="shared" ref="Q27" si="4">M27-P27</f>
        <v>126920001.90000001</v>
      </c>
      <c r="R27" s="47">
        <f t="shared" ref="R27" si="5">IF(M27=0,0,P27/M27)</f>
        <v>0</v>
      </c>
      <c r="S27" s="73"/>
      <c r="T27" s="70"/>
      <c r="U27" s="70"/>
      <c r="V27" s="70"/>
      <c r="W27" s="70"/>
      <c r="X27" s="70"/>
    </row>
    <row r="28" spans="1:24" collapsed="1" x14ac:dyDescent="0.3">
      <c r="A28" s="74" t="s">
        <v>58</v>
      </c>
      <c r="B28" s="75"/>
      <c r="C28" s="75"/>
      <c r="D28" s="75"/>
      <c r="E28" s="75"/>
      <c r="F28" s="75"/>
      <c r="G28" s="75"/>
      <c r="H28" s="75"/>
      <c r="I28" s="76">
        <f>I25+I6</f>
        <v>576529552.89999998</v>
      </c>
      <c r="J28" s="76">
        <f t="shared" ref="J28:Q28" si="6">J25+J6</f>
        <v>57652955.289999999</v>
      </c>
      <c r="K28" s="76">
        <f t="shared" si="6"/>
        <v>518876597.60999995</v>
      </c>
      <c r="L28" s="76">
        <f t="shared" si="6"/>
        <v>0</v>
      </c>
      <c r="M28" s="77">
        <f t="shared" si="6"/>
        <v>494844046.67999995</v>
      </c>
      <c r="N28" s="78">
        <f t="shared" si="3"/>
        <v>0.85831514480200721</v>
      </c>
      <c r="O28" s="76">
        <f t="shared" si="6"/>
        <v>81685506.220000029</v>
      </c>
      <c r="P28" s="76">
        <f t="shared" si="6"/>
        <v>0</v>
      </c>
      <c r="Q28" s="76">
        <f t="shared" si="6"/>
        <v>576529552.89999998</v>
      </c>
      <c r="R28" s="79">
        <f>IF(I28=0,0,P28/I28)</f>
        <v>0</v>
      </c>
      <c r="S28" s="80"/>
      <c r="T28" s="70"/>
      <c r="U28" s="70"/>
      <c r="V28" s="70"/>
      <c r="W28" s="70"/>
      <c r="X28" s="70"/>
    </row>
    <row r="29" spans="1:24" ht="67.5" customHeight="1" x14ac:dyDescent="0.3">
      <c r="A29" s="37">
        <v>2</v>
      </c>
      <c r="B29" s="38" t="s">
        <v>59</v>
      </c>
      <c r="C29" s="81" t="s">
        <v>60</v>
      </c>
      <c r="D29" s="82" t="s">
        <v>61</v>
      </c>
      <c r="E29" s="83" t="s">
        <v>62</v>
      </c>
      <c r="F29" s="42" t="s">
        <v>63</v>
      </c>
      <c r="G29" s="39" t="s">
        <v>33</v>
      </c>
      <c r="H29" s="62" t="s">
        <v>64</v>
      </c>
      <c r="I29" s="63">
        <f>SUM(J29:L29)</f>
        <v>109044021.63</v>
      </c>
      <c r="J29" s="63">
        <v>10965782.48</v>
      </c>
      <c r="K29" s="63">
        <v>47824156.57</v>
      </c>
      <c r="L29" s="63">
        <v>50254082.579999998</v>
      </c>
      <c r="M29" s="63">
        <f>M31+M33+M35+M37+M39+M41+M43</f>
        <v>97624006.950000003</v>
      </c>
      <c r="N29" s="65">
        <f>IF(I29=0,0,M29/I29)</f>
        <v>0.89527151961847551</v>
      </c>
      <c r="O29" s="63">
        <f>I29-M29</f>
        <v>11420014.679999992</v>
      </c>
      <c r="P29" s="63">
        <v>0</v>
      </c>
      <c r="Q29" s="63">
        <f>I29-P29</f>
        <v>109044021.63</v>
      </c>
      <c r="R29" s="66">
        <f>IF(I29=0,0,P29/I29)</f>
        <v>0</v>
      </c>
      <c r="S29" s="84"/>
      <c r="T29" s="70"/>
      <c r="U29" s="70"/>
      <c r="V29" s="70"/>
      <c r="W29" s="70"/>
      <c r="X29" s="70"/>
    </row>
    <row r="30" spans="1:24" ht="31.5" x14ac:dyDescent="0.3">
      <c r="A30" s="37"/>
      <c r="B30" s="38"/>
      <c r="C30" s="81"/>
      <c r="D30" s="82"/>
      <c r="E30" s="83"/>
      <c r="F30" s="42"/>
      <c r="G30" s="39"/>
      <c r="H30" s="68" t="s">
        <v>65</v>
      </c>
      <c r="I30" s="85">
        <f>SUM(J30:L30)</f>
        <v>68200.350000000006</v>
      </c>
      <c r="J30" s="85">
        <v>68200.350000000006</v>
      </c>
      <c r="K30" s="85">
        <v>0</v>
      </c>
      <c r="L30" s="85">
        <v>0</v>
      </c>
      <c r="M30" s="85">
        <f>J30</f>
        <v>68200.350000000006</v>
      </c>
      <c r="N30" s="86">
        <f>IF(I30=0,0,M30/I30)</f>
        <v>1</v>
      </c>
      <c r="O30" s="85">
        <f>I30-M30</f>
        <v>0</v>
      </c>
      <c r="P30" s="85">
        <v>0</v>
      </c>
      <c r="Q30" s="85">
        <f>I30-P30</f>
        <v>68200.350000000006</v>
      </c>
      <c r="R30" s="87">
        <f>IF(I30=0,0,P30/I30)</f>
        <v>0</v>
      </c>
      <c r="S30" s="88"/>
      <c r="T30" s="70"/>
      <c r="U30" s="70"/>
      <c r="V30" s="70"/>
      <c r="W30" s="70"/>
      <c r="X30" s="70"/>
    </row>
    <row r="31" spans="1:24" ht="35.25" hidden="1" customHeight="1" outlineLevel="1" x14ac:dyDescent="0.3">
      <c r="A31" s="37"/>
      <c r="B31" s="38"/>
      <c r="C31" s="81"/>
      <c r="D31" s="82"/>
      <c r="E31" s="83"/>
      <c r="F31" s="42"/>
      <c r="G31" s="39"/>
      <c r="H31" s="68" t="s">
        <v>66</v>
      </c>
      <c r="I31" s="44" t="s">
        <v>36</v>
      </c>
      <c r="J31" s="44" t="s">
        <v>36</v>
      </c>
      <c r="K31" s="44" t="s">
        <v>36</v>
      </c>
      <c r="L31" s="44" t="s">
        <v>36</v>
      </c>
      <c r="M31" s="46">
        <f>M32</f>
        <v>14264982.83</v>
      </c>
      <c r="N31" s="44" t="s">
        <v>36</v>
      </c>
      <c r="O31" s="44" t="s">
        <v>36</v>
      </c>
      <c r="P31" s="46">
        <f>SUM(P33)</f>
        <v>0</v>
      </c>
      <c r="Q31" s="46">
        <f t="shared" ref="Q31:Q44" si="7">M31-P31</f>
        <v>14264982.83</v>
      </c>
      <c r="R31" s="47">
        <f t="shared" ref="R31:R53" si="8">IF(M31=0,0,P31/M31)</f>
        <v>0</v>
      </c>
      <c r="S31" s="89" t="s">
        <v>67</v>
      </c>
      <c r="T31" s="70"/>
      <c r="U31" s="70"/>
      <c r="V31" s="70"/>
      <c r="W31" s="70"/>
      <c r="X31" s="70"/>
    </row>
    <row r="32" spans="1:24" ht="42" hidden="1" customHeight="1" outlineLevel="2" x14ac:dyDescent="0.3">
      <c r="A32" s="37"/>
      <c r="B32" s="38"/>
      <c r="C32" s="81"/>
      <c r="D32" s="82"/>
      <c r="E32" s="83"/>
      <c r="F32" s="42"/>
      <c r="G32" s="39"/>
      <c r="H32" s="72" t="s">
        <v>68</v>
      </c>
      <c r="I32" s="44" t="s">
        <v>36</v>
      </c>
      <c r="J32" s="44" t="s">
        <v>36</v>
      </c>
      <c r="K32" s="44" t="s">
        <v>36</v>
      </c>
      <c r="L32" s="44" t="s">
        <v>36</v>
      </c>
      <c r="M32" s="59">
        <v>14264982.83</v>
      </c>
      <c r="N32" s="44" t="s">
        <v>36</v>
      </c>
      <c r="O32" s="44" t="s">
        <v>36</v>
      </c>
      <c r="P32" s="46">
        <f>SUM(P34)</f>
        <v>0</v>
      </c>
      <c r="Q32" s="46">
        <f t="shared" si="7"/>
        <v>14264982.83</v>
      </c>
      <c r="R32" s="90">
        <f t="shared" si="8"/>
        <v>0</v>
      </c>
      <c r="S32" s="91"/>
      <c r="T32" s="70"/>
      <c r="U32" s="70"/>
      <c r="V32" s="70"/>
      <c r="W32" s="70"/>
      <c r="X32" s="70"/>
    </row>
    <row r="33" spans="1:24" s="93" customFormat="1" ht="32.25" hidden="1" customHeight="1" outlineLevel="1" collapsed="1" x14ac:dyDescent="0.3">
      <c r="A33" s="37"/>
      <c r="B33" s="38"/>
      <c r="C33" s="81"/>
      <c r="D33" s="82"/>
      <c r="E33" s="83"/>
      <c r="F33" s="42"/>
      <c r="G33" s="39"/>
      <c r="H33" s="92" t="s">
        <v>69</v>
      </c>
      <c r="I33" s="44" t="s">
        <v>36</v>
      </c>
      <c r="J33" s="44" t="s">
        <v>36</v>
      </c>
      <c r="K33" s="44" t="s">
        <v>36</v>
      </c>
      <c r="L33" s="44" t="s">
        <v>36</v>
      </c>
      <c r="M33" s="46">
        <f>M34</f>
        <v>8821749.1300000008</v>
      </c>
      <c r="N33" s="44" t="s">
        <v>36</v>
      </c>
      <c r="O33" s="44" t="s">
        <v>36</v>
      </c>
      <c r="P33" s="46">
        <f>SUM(P35)</f>
        <v>0</v>
      </c>
      <c r="Q33" s="46">
        <f t="shared" si="7"/>
        <v>8821749.1300000008</v>
      </c>
      <c r="R33" s="47">
        <f t="shared" si="8"/>
        <v>0</v>
      </c>
      <c r="S33" s="89" t="s">
        <v>67</v>
      </c>
      <c r="T33" s="70"/>
      <c r="U33" s="70"/>
      <c r="V33" s="70"/>
      <c r="W33" s="70"/>
      <c r="X33" s="70"/>
    </row>
    <row r="34" spans="1:24" ht="39" hidden="1" customHeight="1" outlineLevel="2" x14ac:dyDescent="0.3">
      <c r="A34" s="37"/>
      <c r="B34" s="38"/>
      <c r="C34" s="81"/>
      <c r="D34" s="82"/>
      <c r="E34" s="83"/>
      <c r="F34" s="42"/>
      <c r="G34" s="39"/>
      <c r="H34" s="72" t="s">
        <v>68</v>
      </c>
      <c r="I34" s="44" t="s">
        <v>36</v>
      </c>
      <c r="J34" s="44" t="s">
        <v>36</v>
      </c>
      <c r="K34" s="44" t="s">
        <v>36</v>
      </c>
      <c r="L34" s="44" t="s">
        <v>36</v>
      </c>
      <c r="M34" s="59">
        <v>8821749.1300000008</v>
      </c>
      <c r="N34" s="44" t="s">
        <v>36</v>
      </c>
      <c r="O34" s="44" t="s">
        <v>36</v>
      </c>
      <c r="P34" s="46">
        <f>SUM(P36)</f>
        <v>0</v>
      </c>
      <c r="Q34" s="46">
        <f t="shared" si="7"/>
        <v>8821749.1300000008</v>
      </c>
      <c r="R34" s="90">
        <f t="shared" si="8"/>
        <v>0</v>
      </c>
      <c r="S34" s="94"/>
      <c r="T34" s="70"/>
      <c r="U34" s="70"/>
      <c r="V34" s="70"/>
      <c r="W34" s="70"/>
      <c r="X34" s="70"/>
    </row>
    <row r="35" spans="1:24" s="93" customFormat="1" hidden="1" outlineLevel="1" collapsed="1" x14ac:dyDescent="0.3">
      <c r="A35" s="37"/>
      <c r="B35" s="38"/>
      <c r="C35" s="81"/>
      <c r="D35" s="82"/>
      <c r="E35" s="83"/>
      <c r="F35" s="42"/>
      <c r="G35" s="39"/>
      <c r="H35" s="68" t="s">
        <v>70</v>
      </c>
      <c r="I35" s="44" t="s">
        <v>36</v>
      </c>
      <c r="J35" s="44" t="s">
        <v>36</v>
      </c>
      <c r="K35" s="44" t="s">
        <v>36</v>
      </c>
      <c r="L35" s="44" t="s">
        <v>36</v>
      </c>
      <c r="M35" s="46">
        <f>M36</f>
        <v>3180546.15</v>
      </c>
      <c r="N35" s="44" t="s">
        <v>36</v>
      </c>
      <c r="O35" s="44" t="s">
        <v>36</v>
      </c>
      <c r="P35" s="46">
        <v>0</v>
      </c>
      <c r="Q35" s="46">
        <f t="shared" si="7"/>
        <v>3180546.15</v>
      </c>
      <c r="R35" s="90">
        <f t="shared" si="8"/>
        <v>0</v>
      </c>
      <c r="S35" s="89" t="s">
        <v>67</v>
      </c>
      <c r="T35" s="70"/>
      <c r="U35" s="70"/>
      <c r="V35" s="70"/>
      <c r="W35" s="70"/>
      <c r="X35" s="70"/>
    </row>
    <row r="36" spans="1:24" s="95" customFormat="1" ht="41.25" hidden="1" customHeight="1" outlineLevel="2" x14ac:dyDescent="0.3">
      <c r="A36" s="37"/>
      <c r="B36" s="38"/>
      <c r="C36" s="81"/>
      <c r="D36" s="82"/>
      <c r="E36" s="83"/>
      <c r="F36" s="42"/>
      <c r="G36" s="39"/>
      <c r="H36" s="72" t="s">
        <v>71</v>
      </c>
      <c r="I36" s="44" t="s">
        <v>36</v>
      </c>
      <c r="J36" s="44" t="s">
        <v>36</v>
      </c>
      <c r="K36" s="44" t="s">
        <v>36</v>
      </c>
      <c r="L36" s="44" t="s">
        <v>36</v>
      </c>
      <c r="M36" s="59">
        <v>3180546.15</v>
      </c>
      <c r="N36" s="44" t="s">
        <v>36</v>
      </c>
      <c r="O36" s="44" t="s">
        <v>36</v>
      </c>
      <c r="P36" s="46">
        <f>SUM(P38)</f>
        <v>0</v>
      </c>
      <c r="Q36" s="46">
        <f t="shared" si="7"/>
        <v>3180546.15</v>
      </c>
      <c r="R36" s="90">
        <f t="shared" si="8"/>
        <v>0</v>
      </c>
      <c r="S36" s="94"/>
      <c r="T36" s="70"/>
      <c r="U36" s="70"/>
      <c r="V36" s="70"/>
      <c r="W36" s="70"/>
      <c r="X36" s="70"/>
    </row>
    <row r="37" spans="1:24" s="93" customFormat="1" hidden="1" outlineLevel="1" collapsed="1" x14ac:dyDescent="0.3">
      <c r="A37" s="37"/>
      <c r="B37" s="38"/>
      <c r="C37" s="81"/>
      <c r="D37" s="82"/>
      <c r="E37" s="83"/>
      <c r="F37" s="42"/>
      <c r="G37" s="39"/>
      <c r="H37" s="68" t="s">
        <v>72</v>
      </c>
      <c r="I37" s="44" t="s">
        <v>36</v>
      </c>
      <c r="J37" s="44" t="s">
        <v>36</v>
      </c>
      <c r="K37" s="44" t="s">
        <v>36</v>
      </c>
      <c r="L37" s="44" t="s">
        <v>36</v>
      </c>
      <c r="M37" s="46">
        <f>M38</f>
        <v>15483837.380000001</v>
      </c>
      <c r="N37" s="44" t="s">
        <v>36</v>
      </c>
      <c r="O37" s="44" t="s">
        <v>36</v>
      </c>
      <c r="P37" s="46">
        <f t="shared" ref="P37" si="9">SUM(P39)</f>
        <v>0</v>
      </c>
      <c r="Q37" s="46">
        <f t="shared" si="7"/>
        <v>15483837.380000001</v>
      </c>
      <c r="R37" s="47">
        <f t="shared" si="8"/>
        <v>0</v>
      </c>
      <c r="S37" s="96" t="s">
        <v>67</v>
      </c>
      <c r="T37" s="70"/>
      <c r="U37" s="70"/>
      <c r="V37" s="70"/>
      <c r="W37" s="70"/>
      <c r="X37" s="70"/>
    </row>
    <row r="38" spans="1:24" s="95" customFormat="1" ht="31.5" hidden="1" outlineLevel="2" x14ac:dyDescent="0.3">
      <c r="A38" s="37"/>
      <c r="B38" s="38"/>
      <c r="C38" s="81"/>
      <c r="D38" s="82"/>
      <c r="E38" s="83"/>
      <c r="F38" s="42"/>
      <c r="G38" s="39"/>
      <c r="H38" s="72" t="s">
        <v>71</v>
      </c>
      <c r="I38" s="57" t="s">
        <v>36</v>
      </c>
      <c r="J38" s="57" t="s">
        <v>36</v>
      </c>
      <c r="K38" s="57" t="s">
        <v>36</v>
      </c>
      <c r="L38" s="57" t="s">
        <v>36</v>
      </c>
      <c r="M38" s="59">
        <v>15483837.380000001</v>
      </c>
      <c r="N38" s="57" t="s">
        <v>36</v>
      </c>
      <c r="O38" s="57" t="s">
        <v>36</v>
      </c>
      <c r="P38" s="59">
        <v>0</v>
      </c>
      <c r="Q38" s="59">
        <f t="shared" si="7"/>
        <v>15483837.380000001</v>
      </c>
      <c r="R38" s="97">
        <f t="shared" si="8"/>
        <v>0</v>
      </c>
      <c r="S38" s="89"/>
      <c r="T38" s="70"/>
      <c r="U38" s="70"/>
      <c r="V38" s="70"/>
      <c r="W38" s="70"/>
      <c r="X38" s="70"/>
    </row>
    <row r="39" spans="1:24" s="93" customFormat="1" hidden="1" outlineLevel="1" collapsed="1" x14ac:dyDescent="0.3">
      <c r="A39" s="37"/>
      <c r="B39" s="38"/>
      <c r="C39" s="81"/>
      <c r="D39" s="82"/>
      <c r="E39" s="83"/>
      <c r="F39" s="42"/>
      <c r="G39" s="39"/>
      <c r="H39" s="68" t="s">
        <v>73</v>
      </c>
      <c r="I39" s="44" t="s">
        <v>36</v>
      </c>
      <c r="J39" s="44" t="s">
        <v>36</v>
      </c>
      <c r="K39" s="44" t="s">
        <v>36</v>
      </c>
      <c r="L39" s="44" t="s">
        <v>36</v>
      </c>
      <c r="M39" s="46">
        <f>M40</f>
        <v>3643928.13</v>
      </c>
      <c r="N39" s="44" t="s">
        <v>36</v>
      </c>
      <c r="O39" s="44" t="s">
        <v>36</v>
      </c>
      <c r="P39" s="46">
        <f>SUM(P41)</f>
        <v>0</v>
      </c>
      <c r="Q39" s="46">
        <f t="shared" si="7"/>
        <v>3643928.13</v>
      </c>
      <c r="R39" s="47">
        <f t="shared" si="8"/>
        <v>0</v>
      </c>
      <c r="S39" s="94" t="s">
        <v>67</v>
      </c>
      <c r="T39" s="70"/>
      <c r="U39" s="70"/>
      <c r="V39" s="70"/>
      <c r="W39" s="70"/>
      <c r="X39" s="70"/>
    </row>
    <row r="40" spans="1:24" s="95" customFormat="1" ht="32.25" hidden="1" customHeight="1" outlineLevel="2" x14ac:dyDescent="0.3">
      <c r="A40" s="37"/>
      <c r="B40" s="38"/>
      <c r="C40" s="81"/>
      <c r="D40" s="82"/>
      <c r="E40" s="83"/>
      <c r="F40" s="42"/>
      <c r="G40" s="39"/>
      <c r="H40" s="72" t="s">
        <v>71</v>
      </c>
      <c r="I40" s="57" t="s">
        <v>36</v>
      </c>
      <c r="J40" s="57" t="s">
        <v>36</v>
      </c>
      <c r="K40" s="57" t="s">
        <v>36</v>
      </c>
      <c r="L40" s="57" t="s">
        <v>36</v>
      </c>
      <c r="M40" s="59">
        <v>3643928.13</v>
      </c>
      <c r="N40" s="57" t="s">
        <v>36</v>
      </c>
      <c r="O40" s="57" t="s">
        <v>36</v>
      </c>
      <c r="P40" s="59">
        <v>0</v>
      </c>
      <c r="Q40" s="59">
        <f t="shared" si="7"/>
        <v>3643928.13</v>
      </c>
      <c r="R40" s="97">
        <f t="shared" si="8"/>
        <v>0</v>
      </c>
      <c r="S40" s="89"/>
      <c r="T40" s="70"/>
      <c r="U40" s="70"/>
      <c r="V40" s="70"/>
      <c r="W40" s="70"/>
      <c r="X40" s="70"/>
    </row>
    <row r="41" spans="1:24" ht="72.75" hidden="1" customHeight="1" outlineLevel="1" collapsed="1" x14ac:dyDescent="0.3">
      <c r="A41" s="37"/>
      <c r="B41" s="38"/>
      <c r="C41" s="81"/>
      <c r="D41" s="82"/>
      <c r="E41" s="83"/>
      <c r="F41" s="42"/>
      <c r="G41" s="39"/>
      <c r="H41" s="68" t="s">
        <v>74</v>
      </c>
      <c r="I41" s="44" t="s">
        <v>36</v>
      </c>
      <c r="J41" s="44" t="s">
        <v>36</v>
      </c>
      <c r="K41" s="44" t="s">
        <v>36</v>
      </c>
      <c r="L41" s="44" t="s">
        <v>36</v>
      </c>
      <c r="M41" s="46">
        <f>M42</f>
        <v>39060630</v>
      </c>
      <c r="N41" s="44" t="s">
        <v>36</v>
      </c>
      <c r="O41" s="44" t="s">
        <v>36</v>
      </c>
      <c r="P41" s="46">
        <f>SUM(P43)</f>
        <v>0</v>
      </c>
      <c r="Q41" s="46">
        <f t="shared" si="7"/>
        <v>39060630</v>
      </c>
      <c r="R41" s="47">
        <f t="shared" si="8"/>
        <v>0</v>
      </c>
      <c r="S41" s="94" t="s">
        <v>67</v>
      </c>
      <c r="T41" s="70"/>
      <c r="U41" s="70"/>
      <c r="V41" s="70"/>
      <c r="W41" s="70"/>
      <c r="X41" s="70"/>
    </row>
    <row r="42" spans="1:24" ht="31.5" hidden="1" outlineLevel="2" x14ac:dyDescent="0.3">
      <c r="A42" s="37"/>
      <c r="B42" s="38"/>
      <c r="C42" s="81"/>
      <c r="D42" s="82"/>
      <c r="E42" s="83"/>
      <c r="F42" s="42"/>
      <c r="G42" s="39"/>
      <c r="H42" s="72" t="s">
        <v>75</v>
      </c>
      <c r="I42" s="44" t="s">
        <v>36</v>
      </c>
      <c r="J42" s="44" t="s">
        <v>36</v>
      </c>
      <c r="K42" s="44" t="s">
        <v>36</v>
      </c>
      <c r="L42" s="44" t="s">
        <v>36</v>
      </c>
      <c r="M42" s="46">
        <v>39060630</v>
      </c>
      <c r="N42" s="44" t="s">
        <v>36</v>
      </c>
      <c r="O42" s="44" t="s">
        <v>36</v>
      </c>
      <c r="P42" s="46">
        <v>0</v>
      </c>
      <c r="Q42" s="59">
        <f t="shared" si="7"/>
        <v>39060630</v>
      </c>
      <c r="R42" s="97">
        <f t="shared" si="8"/>
        <v>0</v>
      </c>
      <c r="S42" s="96"/>
      <c r="T42" s="70"/>
      <c r="U42" s="70"/>
      <c r="V42" s="70"/>
      <c r="W42" s="70"/>
      <c r="X42" s="70"/>
    </row>
    <row r="43" spans="1:24" ht="84" hidden="1" customHeight="1" outlineLevel="1" collapsed="1" x14ac:dyDescent="0.3">
      <c r="A43" s="37"/>
      <c r="B43" s="38"/>
      <c r="C43" s="81"/>
      <c r="D43" s="82"/>
      <c r="E43" s="83"/>
      <c r="F43" s="42"/>
      <c r="G43" s="39"/>
      <c r="H43" s="68" t="s">
        <v>76</v>
      </c>
      <c r="I43" s="44" t="s">
        <v>36</v>
      </c>
      <c r="J43" s="44" t="s">
        <v>36</v>
      </c>
      <c r="K43" s="44" t="s">
        <v>36</v>
      </c>
      <c r="L43" s="44" t="s">
        <v>36</v>
      </c>
      <c r="M43" s="46">
        <f>M44</f>
        <v>13168333.33</v>
      </c>
      <c r="N43" s="44" t="s">
        <v>36</v>
      </c>
      <c r="O43" s="44" t="s">
        <v>36</v>
      </c>
      <c r="P43" s="46">
        <f>SUM(P45)</f>
        <v>0</v>
      </c>
      <c r="Q43" s="46">
        <f t="shared" si="7"/>
        <v>13168333.33</v>
      </c>
      <c r="R43" s="47">
        <f t="shared" si="8"/>
        <v>0</v>
      </c>
      <c r="S43" s="94" t="s">
        <v>67</v>
      </c>
      <c r="T43" s="70"/>
      <c r="U43" s="70"/>
      <c r="V43" s="70"/>
      <c r="W43" s="70"/>
      <c r="X43" s="70"/>
    </row>
    <row r="44" spans="1:24" ht="32.25" hidden="1" customHeight="1" outlineLevel="2" x14ac:dyDescent="0.3">
      <c r="A44" s="37"/>
      <c r="B44" s="38"/>
      <c r="C44" s="81"/>
      <c r="D44" s="82"/>
      <c r="E44" s="83"/>
      <c r="F44" s="42"/>
      <c r="G44" s="39"/>
      <c r="H44" s="72" t="s">
        <v>77</v>
      </c>
      <c r="I44" s="57" t="s">
        <v>36</v>
      </c>
      <c r="J44" s="57" t="s">
        <v>36</v>
      </c>
      <c r="K44" s="57" t="s">
        <v>36</v>
      </c>
      <c r="L44" s="57" t="s">
        <v>36</v>
      </c>
      <c r="M44" s="59">
        <v>13168333.33</v>
      </c>
      <c r="N44" s="57" t="s">
        <v>36</v>
      </c>
      <c r="O44" s="57" t="s">
        <v>36</v>
      </c>
      <c r="P44" s="59">
        <v>0</v>
      </c>
      <c r="Q44" s="59">
        <f t="shared" si="7"/>
        <v>13168333.33</v>
      </c>
      <c r="R44" s="97">
        <f t="shared" si="8"/>
        <v>0</v>
      </c>
      <c r="S44" s="98"/>
      <c r="T44" s="70"/>
      <c r="U44" s="70"/>
      <c r="V44" s="70"/>
      <c r="W44" s="70"/>
      <c r="X44" s="70"/>
    </row>
    <row r="45" spans="1:24" ht="66.75" customHeight="1" collapsed="1" x14ac:dyDescent="0.3">
      <c r="A45" s="37"/>
      <c r="B45" s="38"/>
      <c r="C45" s="81"/>
      <c r="D45" s="82"/>
      <c r="E45" s="83"/>
      <c r="F45" s="42"/>
      <c r="G45" s="39"/>
      <c r="H45" s="62" t="s">
        <v>55</v>
      </c>
      <c r="I45" s="63">
        <f>SUM(J45:L45)</f>
        <v>25605875.390000001</v>
      </c>
      <c r="J45" s="63">
        <v>2560587.54</v>
      </c>
      <c r="K45" s="63">
        <v>11237166</v>
      </c>
      <c r="L45" s="63">
        <v>11808121.85</v>
      </c>
      <c r="M45" s="64">
        <f>M46+M48+M50+M52</f>
        <v>25605875.390000001</v>
      </c>
      <c r="N45" s="65">
        <f>IF(I45=0,0,M45/I45)</f>
        <v>1</v>
      </c>
      <c r="O45" s="63">
        <f>I45-M45</f>
        <v>0</v>
      </c>
      <c r="P45" s="63">
        <v>0</v>
      </c>
      <c r="Q45" s="63">
        <f>I45-P45</f>
        <v>25605875.390000001</v>
      </c>
      <c r="R45" s="66">
        <f>IF(I45=0,0,P45/I45)</f>
        <v>0</v>
      </c>
      <c r="S45" s="99"/>
      <c r="T45" s="70"/>
      <c r="U45" s="70"/>
      <c r="V45" s="70"/>
      <c r="W45" s="70"/>
      <c r="X45" s="70"/>
    </row>
    <row r="46" spans="1:24" ht="18.75" hidden="1" customHeight="1" outlineLevel="1" x14ac:dyDescent="0.3">
      <c r="A46" s="37"/>
      <c r="B46" s="38"/>
      <c r="C46" s="81"/>
      <c r="D46" s="82"/>
      <c r="E46" s="83"/>
      <c r="F46" s="42"/>
      <c r="G46" s="39"/>
      <c r="H46" s="68" t="s">
        <v>78</v>
      </c>
      <c r="I46" s="44" t="s">
        <v>36</v>
      </c>
      <c r="J46" s="44" t="s">
        <v>36</v>
      </c>
      <c r="K46" s="44" t="s">
        <v>36</v>
      </c>
      <c r="L46" s="44" t="s">
        <v>36</v>
      </c>
      <c r="M46" s="46">
        <f>M47</f>
        <v>3253261.8</v>
      </c>
      <c r="N46" s="44" t="s">
        <v>36</v>
      </c>
      <c r="O46" s="44" t="s">
        <v>36</v>
      </c>
      <c r="P46" s="46">
        <f>SUM(P48)</f>
        <v>0</v>
      </c>
      <c r="Q46" s="46">
        <f>M46-P46</f>
        <v>3253261.8</v>
      </c>
      <c r="R46" s="47">
        <f t="shared" si="8"/>
        <v>0</v>
      </c>
      <c r="S46" s="89" t="s">
        <v>44</v>
      </c>
      <c r="T46" s="70"/>
      <c r="U46" s="70"/>
      <c r="V46" s="70"/>
      <c r="W46" s="70"/>
      <c r="X46" s="70"/>
    </row>
    <row r="47" spans="1:24" s="95" customFormat="1" ht="31.5" hidden="1" outlineLevel="2" x14ac:dyDescent="0.3">
      <c r="A47" s="37"/>
      <c r="B47" s="38"/>
      <c r="C47" s="81"/>
      <c r="D47" s="82"/>
      <c r="E47" s="83"/>
      <c r="F47" s="42"/>
      <c r="G47" s="39"/>
      <c r="H47" s="72" t="s">
        <v>79</v>
      </c>
      <c r="I47" s="57" t="s">
        <v>36</v>
      </c>
      <c r="J47" s="57" t="s">
        <v>36</v>
      </c>
      <c r="K47" s="57" t="s">
        <v>36</v>
      </c>
      <c r="L47" s="57" t="s">
        <v>36</v>
      </c>
      <c r="M47" s="46">
        <v>3253261.8</v>
      </c>
      <c r="N47" s="57" t="s">
        <v>36</v>
      </c>
      <c r="O47" s="57" t="s">
        <v>36</v>
      </c>
      <c r="P47" s="59">
        <v>0</v>
      </c>
      <c r="Q47" s="59">
        <f t="shared" ref="Q47" si="10">M47-P47</f>
        <v>3253261.8</v>
      </c>
      <c r="R47" s="97">
        <f t="shared" si="8"/>
        <v>0</v>
      </c>
      <c r="S47" s="89"/>
      <c r="T47" s="70"/>
      <c r="U47" s="70"/>
      <c r="V47" s="70"/>
      <c r="W47" s="70"/>
      <c r="X47" s="70"/>
    </row>
    <row r="48" spans="1:24" ht="18.75" hidden="1" customHeight="1" outlineLevel="1" collapsed="1" x14ac:dyDescent="0.3">
      <c r="A48" s="37"/>
      <c r="B48" s="38"/>
      <c r="C48" s="81"/>
      <c r="D48" s="82"/>
      <c r="E48" s="83"/>
      <c r="F48" s="42"/>
      <c r="G48" s="39"/>
      <c r="H48" s="68" t="s">
        <v>80</v>
      </c>
      <c r="I48" s="44" t="s">
        <v>36</v>
      </c>
      <c r="J48" s="44" t="s">
        <v>36</v>
      </c>
      <c r="K48" s="44" t="s">
        <v>36</v>
      </c>
      <c r="L48" s="44" t="s">
        <v>36</v>
      </c>
      <c r="M48" s="46">
        <f>M49</f>
        <v>7135041.4900000002</v>
      </c>
      <c r="N48" s="44" t="s">
        <v>36</v>
      </c>
      <c r="O48" s="44" t="s">
        <v>36</v>
      </c>
      <c r="P48" s="46">
        <f>SUM(P50)</f>
        <v>0</v>
      </c>
      <c r="Q48" s="46">
        <f>M48-P48</f>
        <v>7135041.4900000002</v>
      </c>
      <c r="R48" s="47">
        <f t="shared" si="8"/>
        <v>0</v>
      </c>
      <c r="S48" s="89" t="s">
        <v>44</v>
      </c>
      <c r="T48" s="70"/>
      <c r="U48" s="70"/>
      <c r="V48" s="70"/>
      <c r="W48" s="70"/>
      <c r="X48" s="70"/>
    </row>
    <row r="49" spans="1:24" s="95" customFormat="1" ht="31.5" hidden="1" outlineLevel="2" x14ac:dyDescent="0.3">
      <c r="A49" s="37"/>
      <c r="B49" s="38"/>
      <c r="C49" s="81"/>
      <c r="D49" s="82"/>
      <c r="E49" s="83"/>
      <c r="F49" s="42"/>
      <c r="G49" s="39"/>
      <c r="H49" s="72" t="s">
        <v>79</v>
      </c>
      <c r="I49" s="57" t="s">
        <v>36</v>
      </c>
      <c r="J49" s="57" t="s">
        <v>36</v>
      </c>
      <c r="K49" s="57" t="s">
        <v>36</v>
      </c>
      <c r="L49" s="57" t="s">
        <v>36</v>
      </c>
      <c r="M49" s="46">
        <v>7135041.4900000002</v>
      </c>
      <c r="N49" s="57" t="s">
        <v>36</v>
      </c>
      <c r="O49" s="57" t="s">
        <v>36</v>
      </c>
      <c r="P49" s="59">
        <v>0</v>
      </c>
      <c r="Q49" s="59">
        <f t="shared" ref="Q49:Q53" si="11">M49-P49</f>
        <v>7135041.4900000002</v>
      </c>
      <c r="R49" s="97">
        <f t="shared" si="8"/>
        <v>0</v>
      </c>
      <c r="S49" s="89"/>
      <c r="T49" s="70"/>
      <c r="U49" s="70"/>
      <c r="V49" s="70"/>
      <c r="W49" s="70"/>
      <c r="X49" s="70"/>
    </row>
    <row r="50" spans="1:24" ht="18.75" hidden="1" customHeight="1" outlineLevel="1" collapsed="1" x14ac:dyDescent="0.3">
      <c r="A50" s="37"/>
      <c r="B50" s="38"/>
      <c r="C50" s="81"/>
      <c r="D50" s="82"/>
      <c r="E50" s="83"/>
      <c r="F50" s="42"/>
      <c r="G50" s="39"/>
      <c r="H50" s="68" t="s">
        <v>81</v>
      </c>
      <c r="I50" s="44" t="s">
        <v>36</v>
      </c>
      <c r="J50" s="44" t="s">
        <v>36</v>
      </c>
      <c r="K50" s="44" t="s">
        <v>36</v>
      </c>
      <c r="L50" s="44" t="s">
        <v>36</v>
      </c>
      <c r="M50" s="46">
        <f>M51</f>
        <v>5960251.3300000001</v>
      </c>
      <c r="N50" s="44" t="s">
        <v>36</v>
      </c>
      <c r="O50" s="44" t="s">
        <v>36</v>
      </c>
      <c r="P50" s="46">
        <f>SUM(P52)</f>
        <v>0</v>
      </c>
      <c r="Q50" s="46">
        <f t="shared" si="11"/>
        <v>5960251.3300000001</v>
      </c>
      <c r="R50" s="47">
        <f t="shared" si="8"/>
        <v>0</v>
      </c>
      <c r="S50" s="89" t="s">
        <v>44</v>
      </c>
      <c r="T50" s="70"/>
      <c r="U50" s="70"/>
      <c r="V50" s="70"/>
      <c r="W50" s="70"/>
      <c r="X50" s="70"/>
    </row>
    <row r="51" spans="1:24" s="95" customFormat="1" ht="31.5" hidden="1" outlineLevel="2" x14ac:dyDescent="0.3">
      <c r="A51" s="37"/>
      <c r="B51" s="38"/>
      <c r="C51" s="81"/>
      <c r="D51" s="82"/>
      <c r="E51" s="83"/>
      <c r="F51" s="42"/>
      <c r="G51" s="39"/>
      <c r="H51" s="72" t="s">
        <v>79</v>
      </c>
      <c r="I51" s="57" t="s">
        <v>36</v>
      </c>
      <c r="J51" s="57" t="s">
        <v>36</v>
      </c>
      <c r="K51" s="57" t="s">
        <v>36</v>
      </c>
      <c r="L51" s="57" t="s">
        <v>36</v>
      </c>
      <c r="M51" s="46">
        <v>5960251.3300000001</v>
      </c>
      <c r="N51" s="57" t="s">
        <v>36</v>
      </c>
      <c r="O51" s="57" t="s">
        <v>36</v>
      </c>
      <c r="P51" s="59">
        <v>0</v>
      </c>
      <c r="Q51" s="59">
        <f t="shared" si="11"/>
        <v>5960251.3300000001</v>
      </c>
      <c r="R51" s="97">
        <f t="shared" si="8"/>
        <v>0</v>
      </c>
      <c r="S51" s="89"/>
      <c r="T51" s="70"/>
      <c r="U51" s="70"/>
      <c r="V51" s="70"/>
      <c r="W51" s="70"/>
      <c r="X51" s="70"/>
    </row>
    <row r="52" spans="1:24" hidden="1" outlineLevel="1" collapsed="1" x14ac:dyDescent="0.3">
      <c r="A52" s="37"/>
      <c r="B52" s="38"/>
      <c r="C52" s="81"/>
      <c r="D52" s="82"/>
      <c r="E52" s="83"/>
      <c r="F52" s="42"/>
      <c r="G52" s="39"/>
      <c r="H52" s="68" t="s">
        <v>82</v>
      </c>
      <c r="I52" s="44" t="s">
        <v>36</v>
      </c>
      <c r="J52" s="44" t="s">
        <v>36</v>
      </c>
      <c r="K52" s="44" t="s">
        <v>36</v>
      </c>
      <c r="L52" s="44" t="s">
        <v>36</v>
      </c>
      <c r="M52" s="46">
        <f>M53</f>
        <v>9257320.7699999996</v>
      </c>
      <c r="N52" s="44" t="s">
        <v>36</v>
      </c>
      <c r="O52" s="44" t="s">
        <v>36</v>
      </c>
      <c r="P52" s="46">
        <f>SUM(P54)</f>
        <v>0</v>
      </c>
      <c r="Q52" s="46">
        <f t="shared" si="11"/>
        <v>9257320.7699999996</v>
      </c>
      <c r="R52" s="47">
        <f t="shared" si="8"/>
        <v>0</v>
      </c>
      <c r="S52" s="89" t="s">
        <v>44</v>
      </c>
      <c r="T52" s="70"/>
      <c r="U52" s="70"/>
      <c r="V52" s="70"/>
      <c r="W52" s="70"/>
      <c r="X52" s="70"/>
    </row>
    <row r="53" spans="1:24" s="95" customFormat="1" ht="31.5" hidden="1" outlineLevel="2" x14ac:dyDescent="0.3">
      <c r="A53" s="37"/>
      <c r="B53" s="38"/>
      <c r="C53" s="81"/>
      <c r="D53" s="82"/>
      <c r="E53" s="100"/>
      <c r="F53" s="42"/>
      <c r="G53" s="39"/>
      <c r="H53" s="72" t="s">
        <v>79</v>
      </c>
      <c r="I53" s="57" t="s">
        <v>36</v>
      </c>
      <c r="J53" s="57" t="s">
        <v>36</v>
      </c>
      <c r="K53" s="57" t="s">
        <v>36</v>
      </c>
      <c r="L53" s="57" t="s">
        <v>36</v>
      </c>
      <c r="M53" s="59">
        <v>9257320.7699999996</v>
      </c>
      <c r="N53" s="57" t="s">
        <v>36</v>
      </c>
      <c r="O53" s="57" t="s">
        <v>36</v>
      </c>
      <c r="P53" s="59">
        <v>0</v>
      </c>
      <c r="Q53" s="59">
        <f t="shared" si="11"/>
        <v>9257320.7699999996</v>
      </c>
      <c r="R53" s="97">
        <f t="shared" si="8"/>
        <v>0</v>
      </c>
      <c r="S53" s="89"/>
      <c r="T53" s="70"/>
      <c r="U53" s="70"/>
      <c r="V53" s="70"/>
      <c r="W53" s="70"/>
      <c r="X53" s="70"/>
    </row>
    <row r="54" spans="1:24" collapsed="1" x14ac:dyDescent="0.3">
      <c r="A54" s="37"/>
      <c r="B54" s="75" t="s">
        <v>58</v>
      </c>
      <c r="C54" s="75"/>
      <c r="D54" s="75"/>
      <c r="E54" s="75"/>
      <c r="F54" s="75"/>
      <c r="G54" s="75"/>
      <c r="H54" s="75"/>
      <c r="I54" s="76">
        <f>I29+I45</f>
        <v>134649897.01999998</v>
      </c>
      <c r="J54" s="76">
        <f t="shared" ref="J54:Q54" si="12">J29+J45</f>
        <v>13526370.02</v>
      </c>
      <c r="K54" s="76">
        <f t="shared" si="12"/>
        <v>59061322.57</v>
      </c>
      <c r="L54" s="76">
        <f t="shared" si="12"/>
        <v>62062204.43</v>
      </c>
      <c r="M54" s="76">
        <f t="shared" si="12"/>
        <v>123229882.34</v>
      </c>
      <c r="N54" s="78">
        <f>IF(I54=0,0,M54/I54)</f>
        <v>0.91518734932041035</v>
      </c>
      <c r="O54" s="76">
        <f t="shared" si="12"/>
        <v>11420014.679999992</v>
      </c>
      <c r="P54" s="76">
        <f t="shared" si="12"/>
        <v>0</v>
      </c>
      <c r="Q54" s="76">
        <f t="shared" si="12"/>
        <v>134649897.01999998</v>
      </c>
      <c r="R54" s="79">
        <f t="shared" ref="R54" si="13">IF(I54=0,0,P54/I54)</f>
        <v>0</v>
      </c>
      <c r="S54" s="80"/>
      <c r="T54" s="70"/>
      <c r="U54" s="70"/>
      <c r="V54" s="70"/>
      <c r="W54" s="70"/>
      <c r="X54" s="70"/>
    </row>
    <row r="55" spans="1:24" ht="163.5" customHeight="1" x14ac:dyDescent="0.3">
      <c r="A55" s="37">
        <v>3</v>
      </c>
      <c r="B55" s="38" t="s">
        <v>83</v>
      </c>
      <c r="C55" s="81" t="s">
        <v>84</v>
      </c>
      <c r="D55" s="38" t="s">
        <v>85</v>
      </c>
      <c r="E55" s="83" t="s">
        <v>86</v>
      </c>
      <c r="F55" s="42" t="s">
        <v>87</v>
      </c>
      <c r="G55" s="39" t="s">
        <v>33</v>
      </c>
      <c r="H55" s="62" t="s">
        <v>88</v>
      </c>
      <c r="I55" s="63">
        <f>SUM(J55:L55)</f>
        <v>205333700</v>
      </c>
      <c r="J55" s="63">
        <v>10266685</v>
      </c>
      <c r="K55" s="63">
        <v>71648115</v>
      </c>
      <c r="L55" s="63">
        <v>123418900</v>
      </c>
      <c r="M55" s="63">
        <v>0</v>
      </c>
      <c r="N55" s="65">
        <f>IF(I55=0,0,M55/I55)</f>
        <v>0</v>
      </c>
      <c r="O55" s="63">
        <f>I55-M55</f>
        <v>205333700</v>
      </c>
      <c r="P55" s="63">
        <v>0</v>
      </c>
      <c r="Q55" s="63">
        <f>I55-P55</f>
        <v>205333700</v>
      </c>
      <c r="R55" s="66">
        <f>IF(I55=0,0,P55/I55)</f>
        <v>0</v>
      </c>
      <c r="S55" s="101"/>
      <c r="T55" s="70"/>
      <c r="U55" s="70"/>
      <c r="V55" s="70"/>
      <c r="W55" s="70"/>
      <c r="X55" s="70"/>
    </row>
    <row r="56" spans="1:24" ht="170.25" hidden="1" customHeight="1" x14ac:dyDescent="0.3">
      <c r="A56" s="37"/>
      <c r="B56" s="38"/>
      <c r="C56" s="81"/>
      <c r="D56" s="38"/>
      <c r="E56" s="83"/>
      <c r="F56" s="42"/>
      <c r="G56" s="39"/>
      <c r="H56" s="68" t="s">
        <v>89</v>
      </c>
      <c r="I56" s="44" t="s">
        <v>36</v>
      </c>
      <c r="J56" s="44" t="s">
        <v>36</v>
      </c>
      <c r="K56" s="44" t="s">
        <v>36</v>
      </c>
      <c r="L56" s="44" t="s">
        <v>36</v>
      </c>
      <c r="M56" s="63">
        <v>0</v>
      </c>
      <c r="N56" s="44" t="s">
        <v>36</v>
      </c>
      <c r="O56" s="44" t="s">
        <v>36</v>
      </c>
      <c r="P56" s="46">
        <f t="shared" ref="P56" si="14">SUM(P57)</f>
        <v>0</v>
      </c>
      <c r="Q56" s="46">
        <f t="shared" ref="Q56" si="15">M56-P56</f>
        <v>0</v>
      </c>
      <c r="R56" s="47">
        <f t="shared" ref="R56" si="16">IF(M56=0,0,P56/M56)</f>
        <v>0</v>
      </c>
      <c r="S56" s="102" t="s">
        <v>90</v>
      </c>
    </row>
    <row r="57" spans="1:24" ht="20.25" customHeight="1" x14ac:dyDescent="0.3">
      <c r="A57" s="37"/>
      <c r="B57" s="75" t="s">
        <v>58</v>
      </c>
      <c r="C57" s="75"/>
      <c r="D57" s="75"/>
      <c r="E57" s="75"/>
      <c r="F57" s="75"/>
      <c r="G57" s="75"/>
      <c r="H57" s="75"/>
      <c r="I57" s="76">
        <f>I55</f>
        <v>205333700</v>
      </c>
      <c r="J57" s="76">
        <f t="shared" ref="J57:P57" si="17">J55</f>
        <v>10266685</v>
      </c>
      <c r="K57" s="76">
        <f t="shared" si="17"/>
        <v>71648115</v>
      </c>
      <c r="L57" s="76">
        <f t="shared" si="17"/>
        <v>123418900</v>
      </c>
      <c r="M57" s="76">
        <f t="shared" si="17"/>
        <v>0</v>
      </c>
      <c r="N57" s="103">
        <f t="shared" ref="N57" si="18">IF(I57=0,0,M57/I57)</f>
        <v>0</v>
      </c>
      <c r="O57" s="76">
        <f t="shared" si="17"/>
        <v>205333700</v>
      </c>
      <c r="P57" s="76">
        <f t="shared" si="17"/>
        <v>0</v>
      </c>
      <c r="Q57" s="76">
        <f>Q55</f>
        <v>205333700</v>
      </c>
      <c r="R57" s="79">
        <f>IF(I57=0,0,P57/I57)</f>
        <v>0</v>
      </c>
      <c r="S57" s="80"/>
    </row>
    <row r="58" spans="1:24" ht="19.5" thickBot="1" x14ac:dyDescent="0.35">
      <c r="A58" s="104" t="s">
        <v>91</v>
      </c>
      <c r="B58" s="105"/>
      <c r="C58" s="105"/>
      <c r="D58" s="105"/>
      <c r="E58" s="105"/>
      <c r="F58" s="105"/>
      <c r="G58" s="105"/>
      <c r="H58" s="105"/>
      <c r="I58" s="106">
        <f>I57+I54+I28</f>
        <v>916513149.91999996</v>
      </c>
      <c r="J58" s="106">
        <f t="shared" ref="J58:M58" si="19">J57+J54+J28</f>
        <v>81446010.310000002</v>
      </c>
      <c r="K58" s="106">
        <f t="shared" si="19"/>
        <v>649586035.17999995</v>
      </c>
      <c r="L58" s="106">
        <f t="shared" si="19"/>
        <v>185481104.43000001</v>
      </c>
      <c r="M58" s="106">
        <f t="shared" si="19"/>
        <v>618073929.01999998</v>
      </c>
      <c r="N58" s="107">
        <f>IF(I58=0,0,M58/I58)</f>
        <v>0.67437540756938408</v>
      </c>
      <c r="O58" s="106">
        <f t="shared" ref="O58:Q58" si="20">O57+O54+O28</f>
        <v>298439220.90000004</v>
      </c>
      <c r="P58" s="106">
        <f t="shared" si="20"/>
        <v>0</v>
      </c>
      <c r="Q58" s="106">
        <f t="shared" si="20"/>
        <v>916513149.91999996</v>
      </c>
      <c r="R58" s="108">
        <f>IF(I58=0,0,P58/I58)</f>
        <v>0</v>
      </c>
      <c r="S58" s="109"/>
    </row>
    <row r="59" spans="1:24" s="114" customFormat="1" ht="159.75" customHeight="1" x14ac:dyDescent="0.3">
      <c r="A59" s="110">
        <v>4</v>
      </c>
      <c r="B59" s="24" t="s">
        <v>92</v>
      </c>
      <c r="C59" s="24" t="s">
        <v>93</v>
      </c>
      <c r="D59" s="24" t="s">
        <v>94</v>
      </c>
      <c r="E59" s="111" t="s">
        <v>95</v>
      </c>
      <c r="F59" s="28" t="s">
        <v>96</v>
      </c>
      <c r="G59" s="112" t="s">
        <v>97</v>
      </c>
      <c r="H59" s="29" t="s">
        <v>98</v>
      </c>
      <c r="I59" s="30">
        <f>SUM(J59:L59)</f>
        <v>28186889.470000003</v>
      </c>
      <c r="J59" s="30">
        <v>2818688.95</v>
      </c>
      <c r="K59" s="30">
        <v>1268410.1499999999</v>
      </c>
      <c r="L59" s="30">
        <v>24099790.370000001</v>
      </c>
      <c r="M59" s="30">
        <f>M60</f>
        <v>1871100</v>
      </c>
      <c r="N59" s="32">
        <f>IF(I59=0,0,M59/I59)</f>
        <v>6.6381925610892886E-2</v>
      </c>
      <c r="O59" s="30">
        <f>I59-M59</f>
        <v>26315789.470000003</v>
      </c>
      <c r="P59" s="30">
        <v>28186889.469999999</v>
      </c>
      <c r="Q59" s="30">
        <f>I59-P59</f>
        <v>0</v>
      </c>
      <c r="R59" s="33">
        <f>IF(I59=0,0,P59/I59)</f>
        <v>0.99999999999999989</v>
      </c>
      <c r="S59" s="113" t="s">
        <v>99</v>
      </c>
    </row>
    <row r="60" spans="1:24" s="114" customFormat="1" ht="275.25" hidden="1" customHeight="1" x14ac:dyDescent="0.3">
      <c r="A60" s="115"/>
      <c r="B60" s="38"/>
      <c r="C60" s="38"/>
      <c r="D60" s="38"/>
      <c r="E60" s="116"/>
      <c r="F60" s="42"/>
      <c r="G60" s="117"/>
      <c r="H60" s="68" t="s">
        <v>100</v>
      </c>
      <c r="I60" s="44" t="s">
        <v>36</v>
      </c>
      <c r="J60" s="44" t="s">
        <v>36</v>
      </c>
      <c r="K60" s="44" t="s">
        <v>36</v>
      </c>
      <c r="L60" s="44" t="s">
        <v>36</v>
      </c>
      <c r="M60" s="118">
        <v>1871100</v>
      </c>
      <c r="N60" s="44" t="s">
        <v>36</v>
      </c>
      <c r="O60" s="44" t="s">
        <v>36</v>
      </c>
      <c r="P60" s="44" t="s">
        <v>36</v>
      </c>
      <c r="Q60" s="44" t="s">
        <v>36</v>
      </c>
      <c r="R60" s="119" t="s">
        <v>36</v>
      </c>
      <c r="S60" s="120"/>
    </row>
    <row r="61" spans="1:24" s="114" customFormat="1" x14ac:dyDescent="0.3">
      <c r="A61" s="115"/>
      <c r="B61" s="75" t="s">
        <v>58</v>
      </c>
      <c r="C61" s="75"/>
      <c r="D61" s="75"/>
      <c r="E61" s="75"/>
      <c r="F61" s="75"/>
      <c r="G61" s="75"/>
      <c r="H61" s="75"/>
      <c r="I61" s="76">
        <f>I59</f>
        <v>28186889.470000003</v>
      </c>
      <c r="J61" s="76">
        <f t="shared" ref="J61:Q61" si="21">J59</f>
        <v>2818688.95</v>
      </c>
      <c r="K61" s="76">
        <f t="shared" si="21"/>
        <v>1268410.1499999999</v>
      </c>
      <c r="L61" s="76">
        <f t="shared" si="21"/>
        <v>24099790.370000001</v>
      </c>
      <c r="M61" s="76">
        <f t="shared" si="21"/>
        <v>1871100</v>
      </c>
      <c r="N61" s="103">
        <f>IF(I61=0,0,M61/I61)</f>
        <v>6.6381925610892886E-2</v>
      </c>
      <c r="O61" s="76">
        <f t="shared" si="21"/>
        <v>26315789.470000003</v>
      </c>
      <c r="P61" s="76">
        <f t="shared" si="21"/>
        <v>28186889.469999999</v>
      </c>
      <c r="Q61" s="76">
        <f t="shared" si="21"/>
        <v>0</v>
      </c>
      <c r="R61" s="79">
        <f>IF(I61=0,0,P61/I61)</f>
        <v>0.99999999999999989</v>
      </c>
      <c r="S61" s="121"/>
    </row>
    <row r="62" spans="1:24" ht="259.5" customHeight="1" x14ac:dyDescent="0.3">
      <c r="A62" s="122">
        <v>5</v>
      </c>
      <c r="B62" s="38" t="s">
        <v>101</v>
      </c>
      <c r="C62" s="38" t="s">
        <v>93</v>
      </c>
      <c r="D62" s="38" t="s">
        <v>102</v>
      </c>
      <c r="E62" s="123" t="s">
        <v>103</v>
      </c>
      <c r="F62" s="42" t="s">
        <v>104</v>
      </c>
      <c r="G62" s="117" t="s">
        <v>97</v>
      </c>
      <c r="H62" s="62" t="s">
        <v>98</v>
      </c>
      <c r="I62" s="63">
        <f>SUM(J62:L62)</f>
        <v>2695424</v>
      </c>
      <c r="J62" s="63">
        <v>134772</v>
      </c>
      <c r="K62" s="63">
        <v>128032.72</v>
      </c>
      <c r="L62" s="63">
        <v>2432619.2799999998</v>
      </c>
      <c r="M62" s="63">
        <f>M63</f>
        <v>2695400</v>
      </c>
      <c r="N62" s="65">
        <f t="shared" ref="N62" si="22">IF(I62=0,0,M62/I62)</f>
        <v>0.99999109602051472</v>
      </c>
      <c r="O62" s="63">
        <f>I62-M62</f>
        <v>24</v>
      </c>
      <c r="P62" s="63">
        <v>2695424</v>
      </c>
      <c r="Q62" s="63">
        <f t="shared" ref="Q62" si="23">I62-P62</f>
        <v>0</v>
      </c>
      <c r="R62" s="66">
        <f>IF(I62=0,0,P62/I62)</f>
        <v>1</v>
      </c>
      <c r="S62" s="113" t="s">
        <v>105</v>
      </c>
    </row>
    <row r="63" spans="1:24" ht="26.25" hidden="1" customHeight="1" x14ac:dyDescent="0.3">
      <c r="A63" s="122"/>
      <c r="B63" s="38"/>
      <c r="C63" s="38"/>
      <c r="D63" s="38"/>
      <c r="E63" s="123"/>
      <c r="F63" s="42"/>
      <c r="G63" s="117"/>
      <c r="H63" s="68" t="s">
        <v>100</v>
      </c>
      <c r="I63" s="44" t="s">
        <v>36</v>
      </c>
      <c r="J63" s="44" t="s">
        <v>36</v>
      </c>
      <c r="K63" s="44" t="s">
        <v>36</v>
      </c>
      <c r="L63" s="44" t="s">
        <v>36</v>
      </c>
      <c r="M63" s="118">
        <v>2695400</v>
      </c>
      <c r="N63" s="44" t="s">
        <v>36</v>
      </c>
      <c r="O63" s="44" t="s">
        <v>36</v>
      </c>
      <c r="P63" s="44" t="s">
        <v>36</v>
      </c>
      <c r="Q63" s="44" t="s">
        <v>36</v>
      </c>
      <c r="R63" s="119" t="s">
        <v>36</v>
      </c>
      <c r="S63" s="120"/>
    </row>
    <row r="64" spans="1:24" ht="19.5" customHeight="1" x14ac:dyDescent="0.3">
      <c r="A64" s="122"/>
      <c r="B64" s="75" t="s">
        <v>58</v>
      </c>
      <c r="C64" s="75"/>
      <c r="D64" s="75"/>
      <c r="E64" s="75"/>
      <c r="F64" s="75"/>
      <c r="G64" s="75"/>
      <c r="H64" s="75"/>
      <c r="I64" s="76">
        <f>I62</f>
        <v>2695424</v>
      </c>
      <c r="J64" s="76">
        <f t="shared" ref="J64:Q64" si="24">J62</f>
        <v>134772</v>
      </c>
      <c r="K64" s="76">
        <f t="shared" si="24"/>
        <v>128032.72</v>
      </c>
      <c r="L64" s="76">
        <f t="shared" si="24"/>
        <v>2432619.2799999998</v>
      </c>
      <c r="M64" s="76">
        <f t="shared" si="24"/>
        <v>2695400</v>
      </c>
      <c r="N64" s="103">
        <f>IF(I64=0,0,M64/I64)</f>
        <v>0.99999109602051472</v>
      </c>
      <c r="O64" s="76">
        <f t="shared" si="24"/>
        <v>24</v>
      </c>
      <c r="P64" s="76">
        <f t="shared" si="24"/>
        <v>2695424</v>
      </c>
      <c r="Q64" s="76">
        <f t="shared" si="24"/>
        <v>0</v>
      </c>
      <c r="R64" s="79">
        <f>IF(I64=0,0,P64/I64)</f>
        <v>1</v>
      </c>
      <c r="S64" s="121"/>
    </row>
    <row r="65" spans="1:19" ht="78" customHeight="1" x14ac:dyDescent="0.3">
      <c r="A65" s="122">
        <v>6</v>
      </c>
      <c r="B65" s="38" t="s">
        <v>106</v>
      </c>
      <c r="C65" s="38" t="s">
        <v>93</v>
      </c>
      <c r="D65" s="38" t="s">
        <v>107</v>
      </c>
      <c r="E65" s="116" t="s">
        <v>108</v>
      </c>
      <c r="F65" s="42" t="s">
        <v>109</v>
      </c>
      <c r="G65" s="42" t="s">
        <v>110</v>
      </c>
      <c r="H65" s="62" t="s">
        <v>98</v>
      </c>
      <c r="I65" s="63">
        <f>SUM(J65:L65)</f>
        <v>513084042.02999997</v>
      </c>
      <c r="J65" s="63">
        <v>10261680.890000001</v>
      </c>
      <c r="K65" s="63">
        <v>140790261.13999999</v>
      </c>
      <c r="L65" s="63">
        <v>362032100</v>
      </c>
      <c r="M65" s="63">
        <f>M66+M67+M68+M69+M70+M71+M72</f>
        <v>511785372.70999998</v>
      </c>
      <c r="N65" s="65">
        <f>IF(I65=0,0,M65/I65)</f>
        <v>0.99746889551493001</v>
      </c>
      <c r="O65" s="63">
        <f>I65-M65</f>
        <v>1298669.3199999928</v>
      </c>
      <c r="P65" s="63">
        <v>301509110.79000002</v>
      </c>
      <c r="Q65" s="63">
        <f>I65-P65</f>
        <v>211574931.23999995</v>
      </c>
      <c r="R65" s="66">
        <f>IF(I65=0,0,P65/I65)</f>
        <v>0.58764078804144682</v>
      </c>
      <c r="S65" s="124"/>
    </row>
    <row r="66" spans="1:19" ht="31.5" hidden="1" customHeight="1" x14ac:dyDescent="0.3">
      <c r="A66" s="122"/>
      <c r="B66" s="38"/>
      <c r="C66" s="38"/>
      <c r="D66" s="38"/>
      <c r="E66" s="116"/>
      <c r="F66" s="42"/>
      <c r="G66" s="42"/>
      <c r="H66" s="43" t="s">
        <v>111</v>
      </c>
      <c r="I66" s="44" t="s">
        <v>36</v>
      </c>
      <c r="J66" s="44" t="s">
        <v>36</v>
      </c>
      <c r="K66" s="44" t="s">
        <v>36</v>
      </c>
      <c r="L66" s="44" t="s">
        <v>36</v>
      </c>
      <c r="M66" s="118">
        <v>40127976.200000003</v>
      </c>
      <c r="N66" s="44" t="s">
        <v>36</v>
      </c>
      <c r="O66" s="44" t="s">
        <v>36</v>
      </c>
      <c r="P66" s="44" t="s">
        <v>36</v>
      </c>
      <c r="Q66" s="44" t="s">
        <v>36</v>
      </c>
      <c r="R66" s="119" t="s">
        <v>36</v>
      </c>
      <c r="S66" s="125" t="s">
        <v>112</v>
      </c>
    </row>
    <row r="67" spans="1:19" hidden="1" x14ac:dyDescent="0.3">
      <c r="A67" s="122"/>
      <c r="B67" s="38"/>
      <c r="C67" s="38"/>
      <c r="D67" s="38"/>
      <c r="E67" s="116"/>
      <c r="F67" s="42"/>
      <c r="G67" s="42"/>
      <c r="H67" s="43" t="s">
        <v>113</v>
      </c>
      <c r="I67" s="44" t="s">
        <v>36</v>
      </c>
      <c r="J67" s="44" t="s">
        <v>36</v>
      </c>
      <c r="K67" s="44" t="s">
        <v>36</v>
      </c>
      <c r="L67" s="44" t="s">
        <v>36</v>
      </c>
      <c r="M67" s="118">
        <f>109208606.54+9737963.76</f>
        <v>118946570.30000001</v>
      </c>
      <c r="N67" s="44" t="s">
        <v>36</v>
      </c>
      <c r="O67" s="44" t="s">
        <v>36</v>
      </c>
      <c r="P67" s="44" t="s">
        <v>36</v>
      </c>
      <c r="Q67" s="44" t="s">
        <v>36</v>
      </c>
      <c r="R67" s="119" t="s">
        <v>36</v>
      </c>
      <c r="S67" s="126"/>
    </row>
    <row r="68" spans="1:19" hidden="1" x14ac:dyDescent="0.3">
      <c r="A68" s="122"/>
      <c r="B68" s="38"/>
      <c r="C68" s="38"/>
      <c r="D68" s="38"/>
      <c r="E68" s="116"/>
      <c r="F68" s="42"/>
      <c r="G68" s="42"/>
      <c r="H68" s="43" t="s">
        <v>114</v>
      </c>
      <c r="I68" s="44" t="s">
        <v>36</v>
      </c>
      <c r="J68" s="44" t="s">
        <v>36</v>
      </c>
      <c r="K68" s="44" t="s">
        <v>36</v>
      </c>
      <c r="L68" s="44" t="s">
        <v>36</v>
      </c>
      <c r="M68" s="118">
        <v>44620890.039999999</v>
      </c>
      <c r="N68" s="44" t="s">
        <v>36</v>
      </c>
      <c r="O68" s="44" t="s">
        <v>36</v>
      </c>
      <c r="P68" s="44" t="s">
        <v>36</v>
      </c>
      <c r="Q68" s="44" t="s">
        <v>36</v>
      </c>
      <c r="R68" s="119" t="s">
        <v>36</v>
      </c>
      <c r="S68" s="126"/>
    </row>
    <row r="69" spans="1:19" hidden="1" x14ac:dyDescent="0.3">
      <c r="A69" s="122"/>
      <c r="B69" s="38"/>
      <c r="C69" s="38"/>
      <c r="D69" s="38"/>
      <c r="E69" s="116"/>
      <c r="F69" s="42"/>
      <c r="G69" s="42"/>
      <c r="H69" s="43" t="s">
        <v>115</v>
      </c>
      <c r="I69" s="44" t="s">
        <v>36</v>
      </c>
      <c r="J69" s="44" t="s">
        <v>36</v>
      </c>
      <c r="K69" s="44" t="s">
        <v>36</v>
      </c>
      <c r="L69" s="44" t="s">
        <v>36</v>
      </c>
      <c r="M69" s="118">
        <f>71711177.57+12046485.27</f>
        <v>83757662.839999989</v>
      </c>
      <c r="N69" s="44" t="s">
        <v>36</v>
      </c>
      <c r="O69" s="44" t="s">
        <v>36</v>
      </c>
      <c r="P69" s="44" t="s">
        <v>36</v>
      </c>
      <c r="Q69" s="44" t="s">
        <v>36</v>
      </c>
      <c r="R69" s="119" t="s">
        <v>36</v>
      </c>
      <c r="S69" s="126"/>
    </row>
    <row r="70" spans="1:19" hidden="1" x14ac:dyDescent="0.3">
      <c r="A70" s="122"/>
      <c r="B70" s="38"/>
      <c r="C70" s="38"/>
      <c r="D70" s="38"/>
      <c r="E70" s="116"/>
      <c r="F70" s="42"/>
      <c r="G70" s="42"/>
      <c r="H70" s="43" t="s">
        <v>116</v>
      </c>
      <c r="I70" s="44" t="s">
        <v>36</v>
      </c>
      <c r="J70" s="44" t="s">
        <v>36</v>
      </c>
      <c r="K70" s="44" t="s">
        <v>36</v>
      </c>
      <c r="L70" s="44" t="s">
        <v>36</v>
      </c>
      <c r="M70" s="118">
        <f>36328714.36+12046485.27</f>
        <v>48375199.629999995</v>
      </c>
      <c r="N70" s="44" t="s">
        <v>36</v>
      </c>
      <c r="O70" s="44" t="s">
        <v>36</v>
      </c>
      <c r="P70" s="44" t="s">
        <v>36</v>
      </c>
      <c r="Q70" s="44" t="s">
        <v>36</v>
      </c>
      <c r="R70" s="119" t="s">
        <v>36</v>
      </c>
      <c r="S70" s="126"/>
    </row>
    <row r="71" spans="1:19" hidden="1" x14ac:dyDescent="0.3">
      <c r="A71" s="122"/>
      <c r="B71" s="38"/>
      <c r="C71" s="38"/>
      <c r="D71" s="38"/>
      <c r="E71" s="116"/>
      <c r="F71" s="42"/>
      <c r="G71" s="42"/>
      <c r="H71" s="43" t="s">
        <v>117</v>
      </c>
      <c r="I71" s="44" t="s">
        <v>36</v>
      </c>
      <c r="J71" s="44" t="s">
        <v>36</v>
      </c>
      <c r="K71" s="44" t="s">
        <v>36</v>
      </c>
      <c r="L71" s="44" t="s">
        <v>36</v>
      </c>
      <c r="M71" s="118">
        <f>40735597.74+12046485.27</f>
        <v>52782083.010000005</v>
      </c>
      <c r="N71" s="44" t="s">
        <v>36</v>
      </c>
      <c r="O71" s="44" t="s">
        <v>36</v>
      </c>
      <c r="P71" s="44" t="s">
        <v>36</v>
      </c>
      <c r="Q71" s="44" t="s">
        <v>36</v>
      </c>
      <c r="R71" s="119" t="s">
        <v>36</v>
      </c>
      <c r="S71" s="126"/>
    </row>
    <row r="72" spans="1:19" ht="24" hidden="1" customHeight="1" thickBot="1" x14ac:dyDescent="0.35">
      <c r="A72" s="122"/>
      <c r="B72" s="38"/>
      <c r="C72" s="38"/>
      <c r="D72" s="38"/>
      <c r="E72" s="116"/>
      <c r="F72" s="42"/>
      <c r="G72" s="42"/>
      <c r="H72" s="43" t="s">
        <v>118</v>
      </c>
      <c r="I72" s="44" t="s">
        <v>36</v>
      </c>
      <c r="J72" s="44" t="s">
        <v>36</v>
      </c>
      <c r="K72" s="44" t="s">
        <v>36</v>
      </c>
      <c r="L72" s="44" t="s">
        <v>36</v>
      </c>
      <c r="M72" s="118">
        <f>111128505.42+12046485.27</f>
        <v>123174990.69</v>
      </c>
      <c r="N72" s="44" t="s">
        <v>36</v>
      </c>
      <c r="O72" s="44" t="s">
        <v>36</v>
      </c>
      <c r="P72" s="44" t="s">
        <v>36</v>
      </c>
      <c r="Q72" s="44" t="s">
        <v>36</v>
      </c>
      <c r="R72" s="119" t="s">
        <v>36</v>
      </c>
      <c r="S72" s="127"/>
    </row>
    <row r="73" spans="1:19" ht="60" customHeight="1" x14ac:dyDescent="0.3">
      <c r="A73" s="122"/>
      <c r="B73" s="38"/>
      <c r="C73" s="38"/>
      <c r="D73" s="38"/>
      <c r="E73" s="116"/>
      <c r="F73" s="42" t="s">
        <v>119</v>
      </c>
      <c r="G73" s="42"/>
      <c r="H73" s="62" t="s">
        <v>98</v>
      </c>
      <c r="I73" s="63">
        <f>SUM(J73:L73)</f>
        <v>23158721.689999998</v>
      </c>
      <c r="J73" s="63">
        <v>463174.49</v>
      </c>
      <c r="K73" s="63">
        <v>22695547.199999999</v>
      </c>
      <c r="L73" s="63">
        <v>0</v>
      </c>
      <c r="M73" s="63">
        <v>23158725.509999998</v>
      </c>
      <c r="N73" s="65">
        <f t="shared" ref="N73" si="25">IF(I73=0,0,M73/I73)</f>
        <v>1.0000001649486552</v>
      </c>
      <c r="O73" s="63">
        <f>I73-M73</f>
        <v>-3.8200000002980232</v>
      </c>
      <c r="P73" s="63">
        <v>16272060.039999999</v>
      </c>
      <c r="Q73" s="63">
        <f>I73-P73</f>
        <v>6886661.6499999985</v>
      </c>
      <c r="R73" s="66">
        <f>IF(I73=0,0,P73/I73)</f>
        <v>0.70263204756358899</v>
      </c>
      <c r="S73" s="128"/>
    </row>
    <row r="74" spans="1:19" ht="34.5" hidden="1" customHeight="1" x14ac:dyDescent="0.3">
      <c r="A74" s="122"/>
      <c r="B74" s="38"/>
      <c r="C74" s="38"/>
      <c r="D74" s="38"/>
      <c r="E74" s="116"/>
      <c r="F74" s="42"/>
      <c r="G74" s="42"/>
      <c r="H74" s="68" t="s">
        <v>111</v>
      </c>
      <c r="I74" s="44" t="s">
        <v>36</v>
      </c>
      <c r="J74" s="44" t="s">
        <v>36</v>
      </c>
      <c r="K74" s="44" t="s">
        <v>36</v>
      </c>
      <c r="L74" s="44" t="s">
        <v>36</v>
      </c>
      <c r="M74" s="118">
        <v>3448462.88</v>
      </c>
      <c r="N74" s="44" t="s">
        <v>36</v>
      </c>
      <c r="O74" s="44" t="s">
        <v>36</v>
      </c>
      <c r="P74" s="44" t="s">
        <v>36</v>
      </c>
      <c r="Q74" s="44" t="s">
        <v>36</v>
      </c>
      <c r="R74" s="119" t="s">
        <v>36</v>
      </c>
      <c r="S74" s="129" t="s">
        <v>120</v>
      </c>
    </row>
    <row r="75" spans="1:19" hidden="1" x14ac:dyDescent="0.3">
      <c r="A75" s="122"/>
      <c r="B75" s="38"/>
      <c r="C75" s="38"/>
      <c r="D75" s="38"/>
      <c r="E75" s="116"/>
      <c r="F75" s="42"/>
      <c r="G75" s="42"/>
      <c r="H75" s="68" t="s">
        <v>113</v>
      </c>
      <c r="I75" s="44" t="s">
        <v>36</v>
      </c>
      <c r="J75" s="44" t="s">
        <v>36</v>
      </c>
      <c r="K75" s="44" t="s">
        <v>36</v>
      </c>
      <c r="L75" s="44" t="s">
        <v>36</v>
      </c>
      <c r="M75" s="118">
        <v>2693877.56</v>
      </c>
      <c r="N75" s="44" t="s">
        <v>36</v>
      </c>
      <c r="O75" s="44" t="s">
        <v>36</v>
      </c>
      <c r="P75" s="44" t="s">
        <v>36</v>
      </c>
      <c r="Q75" s="44" t="s">
        <v>36</v>
      </c>
      <c r="R75" s="119" t="s">
        <v>36</v>
      </c>
      <c r="S75" s="130"/>
    </row>
    <row r="76" spans="1:19" hidden="1" x14ac:dyDescent="0.3">
      <c r="A76" s="122"/>
      <c r="B76" s="38"/>
      <c r="C76" s="38"/>
      <c r="D76" s="38"/>
      <c r="E76" s="116"/>
      <c r="F76" s="42"/>
      <c r="G76" s="42"/>
      <c r="H76" s="68" t="s">
        <v>121</v>
      </c>
      <c r="I76" s="44" t="s">
        <v>36</v>
      </c>
      <c r="J76" s="44" t="s">
        <v>36</v>
      </c>
      <c r="K76" s="44" t="s">
        <v>36</v>
      </c>
      <c r="L76" s="44" t="s">
        <v>36</v>
      </c>
      <c r="M76" s="118">
        <v>5004559.8</v>
      </c>
      <c r="N76" s="44" t="s">
        <v>36</v>
      </c>
      <c r="O76" s="44" t="s">
        <v>36</v>
      </c>
      <c r="P76" s="44" t="s">
        <v>36</v>
      </c>
      <c r="Q76" s="44" t="s">
        <v>36</v>
      </c>
      <c r="R76" s="119" t="s">
        <v>36</v>
      </c>
      <c r="S76" s="130"/>
    </row>
    <row r="77" spans="1:19" hidden="1" x14ac:dyDescent="0.3">
      <c r="A77" s="122"/>
      <c r="B77" s="38"/>
      <c r="C77" s="38"/>
      <c r="D77" s="38"/>
      <c r="E77" s="116"/>
      <c r="F77" s="42"/>
      <c r="G77" s="42"/>
      <c r="H77" s="68" t="s">
        <v>122</v>
      </c>
      <c r="I77" s="44" t="s">
        <v>36</v>
      </c>
      <c r="J77" s="44" t="s">
        <v>36</v>
      </c>
      <c r="K77" s="44" t="s">
        <v>36</v>
      </c>
      <c r="L77" s="44" t="s">
        <v>36</v>
      </c>
      <c r="M77" s="118">
        <v>2954322.63</v>
      </c>
      <c r="N77" s="44" t="s">
        <v>36</v>
      </c>
      <c r="O77" s="44" t="s">
        <v>36</v>
      </c>
      <c r="P77" s="44" t="s">
        <v>36</v>
      </c>
      <c r="Q77" s="44" t="s">
        <v>36</v>
      </c>
      <c r="R77" s="119" t="s">
        <v>36</v>
      </c>
      <c r="S77" s="130"/>
    </row>
    <row r="78" spans="1:19" hidden="1" x14ac:dyDescent="0.3">
      <c r="A78" s="122"/>
      <c r="B78" s="38"/>
      <c r="C78" s="38"/>
      <c r="D78" s="38"/>
      <c r="E78" s="116"/>
      <c r="F78" s="42"/>
      <c r="G78" s="42"/>
      <c r="H78" s="68" t="s">
        <v>123</v>
      </c>
      <c r="I78" s="44" t="s">
        <v>36</v>
      </c>
      <c r="J78" s="44" t="s">
        <v>36</v>
      </c>
      <c r="K78" s="44" t="s">
        <v>36</v>
      </c>
      <c r="L78" s="44" t="s">
        <v>36</v>
      </c>
      <c r="M78" s="118">
        <v>3231353.73</v>
      </c>
      <c r="N78" s="44" t="s">
        <v>36</v>
      </c>
      <c r="O78" s="44" t="s">
        <v>36</v>
      </c>
      <c r="P78" s="44" t="s">
        <v>36</v>
      </c>
      <c r="Q78" s="44" t="s">
        <v>36</v>
      </c>
      <c r="R78" s="119" t="s">
        <v>36</v>
      </c>
      <c r="S78" s="130"/>
    </row>
    <row r="79" spans="1:19" hidden="1" x14ac:dyDescent="0.3">
      <c r="A79" s="122"/>
      <c r="B79" s="38"/>
      <c r="C79" s="38"/>
      <c r="D79" s="38"/>
      <c r="E79" s="116"/>
      <c r="F79" s="42"/>
      <c r="G79" s="42"/>
      <c r="H79" s="68" t="s">
        <v>124</v>
      </c>
      <c r="I79" s="44" t="s">
        <v>36</v>
      </c>
      <c r="J79" s="44" t="s">
        <v>36</v>
      </c>
      <c r="K79" s="44" t="s">
        <v>36</v>
      </c>
      <c r="L79" s="44" t="s">
        <v>36</v>
      </c>
      <c r="M79" s="118">
        <v>1414739.22</v>
      </c>
      <c r="N79" s="44" t="s">
        <v>36</v>
      </c>
      <c r="O79" s="44" t="s">
        <v>36</v>
      </c>
      <c r="P79" s="44" t="s">
        <v>36</v>
      </c>
      <c r="Q79" s="44" t="s">
        <v>36</v>
      </c>
      <c r="R79" s="119" t="s">
        <v>36</v>
      </c>
      <c r="S79" s="130"/>
    </row>
    <row r="80" spans="1:19" hidden="1" x14ac:dyDescent="0.3">
      <c r="A80" s="122"/>
      <c r="B80" s="38"/>
      <c r="C80" s="38"/>
      <c r="D80" s="38"/>
      <c r="E80" s="116"/>
      <c r="F80" s="42"/>
      <c r="G80" s="42"/>
      <c r="H80" s="68" t="s">
        <v>118</v>
      </c>
      <c r="I80" s="44" t="s">
        <v>36</v>
      </c>
      <c r="J80" s="44" t="s">
        <v>36</v>
      </c>
      <c r="K80" s="44" t="s">
        <v>36</v>
      </c>
      <c r="L80" s="44" t="s">
        <v>36</v>
      </c>
      <c r="M80" s="118">
        <v>4411409.6900000004</v>
      </c>
      <c r="N80" s="44" t="s">
        <v>36</v>
      </c>
      <c r="O80" s="44" t="s">
        <v>36</v>
      </c>
      <c r="P80" s="44" t="s">
        <v>36</v>
      </c>
      <c r="Q80" s="44" t="s">
        <v>36</v>
      </c>
      <c r="R80" s="119" t="s">
        <v>36</v>
      </c>
      <c r="S80" s="131"/>
    </row>
    <row r="81" spans="1:19" ht="22.5" customHeight="1" x14ac:dyDescent="0.3">
      <c r="A81" s="122"/>
      <c r="B81" s="75" t="s">
        <v>58</v>
      </c>
      <c r="C81" s="75"/>
      <c r="D81" s="75"/>
      <c r="E81" s="75"/>
      <c r="F81" s="75"/>
      <c r="G81" s="75"/>
      <c r="H81" s="75"/>
      <c r="I81" s="76">
        <f t="shared" ref="I81:Q81" si="26">I65+I73</f>
        <v>536242763.71999997</v>
      </c>
      <c r="J81" s="76">
        <f t="shared" si="26"/>
        <v>10724855.380000001</v>
      </c>
      <c r="K81" s="76">
        <f t="shared" si="26"/>
        <v>163485808.33999997</v>
      </c>
      <c r="L81" s="76">
        <f t="shared" si="26"/>
        <v>362032100</v>
      </c>
      <c r="M81" s="76">
        <f t="shared" si="26"/>
        <v>534944098.21999997</v>
      </c>
      <c r="N81" s="132">
        <f>IF(I81=0,0,M81/I81)</f>
        <v>0.99757821347370557</v>
      </c>
      <c r="O81" s="76">
        <f t="shared" si="26"/>
        <v>1298665.4999999925</v>
      </c>
      <c r="P81" s="76">
        <f t="shared" si="26"/>
        <v>317781170.83000004</v>
      </c>
      <c r="Q81" s="76">
        <f t="shared" si="26"/>
        <v>218461592.88999996</v>
      </c>
      <c r="R81" s="79">
        <f>IF(I81=0,0,P81/I81)</f>
        <v>0.59260691673581256</v>
      </c>
      <c r="S81" s="121"/>
    </row>
    <row r="82" spans="1:19" ht="83.25" customHeight="1" x14ac:dyDescent="0.3">
      <c r="A82" s="115">
        <v>7</v>
      </c>
      <c r="B82" s="38" t="s">
        <v>125</v>
      </c>
      <c r="C82" s="38" t="s">
        <v>93</v>
      </c>
      <c r="D82" s="38" t="s">
        <v>94</v>
      </c>
      <c r="E82" s="133" t="s">
        <v>126</v>
      </c>
      <c r="F82" s="134" t="s">
        <v>127</v>
      </c>
      <c r="G82" s="117" t="s">
        <v>110</v>
      </c>
      <c r="H82" s="62" t="s">
        <v>98</v>
      </c>
      <c r="I82" s="63">
        <f>SUM(J82:L82)</f>
        <v>14445155</v>
      </c>
      <c r="J82" s="63">
        <v>0</v>
      </c>
      <c r="K82" s="63">
        <v>722258.08</v>
      </c>
      <c r="L82" s="63">
        <v>13722896.92</v>
      </c>
      <c r="M82" s="63">
        <f>I82</f>
        <v>14445155</v>
      </c>
      <c r="N82" s="65">
        <f t="shared" ref="N82:N85" si="27">IF(I82=0,0,M82/I82)</f>
        <v>1</v>
      </c>
      <c r="O82" s="63">
        <f t="shared" ref="O82:O85" si="28">I82-M82</f>
        <v>0</v>
      </c>
      <c r="P82" s="63">
        <v>6105000</v>
      </c>
      <c r="Q82" s="63">
        <f>I82-P82</f>
        <v>8340155</v>
      </c>
      <c r="R82" s="66">
        <f t="shared" ref="R82:R85" si="29">IF(M82=0,0,P82/M82)</f>
        <v>0.4226330558585214</v>
      </c>
      <c r="S82" s="135" t="s">
        <v>128</v>
      </c>
    </row>
    <row r="83" spans="1:19" ht="102.75" customHeight="1" x14ac:dyDescent="0.3">
      <c r="A83" s="136"/>
      <c r="B83" s="137"/>
      <c r="C83" s="137"/>
      <c r="D83" s="137"/>
      <c r="E83" s="138" t="s">
        <v>129</v>
      </c>
      <c r="F83" s="134" t="s">
        <v>130</v>
      </c>
      <c r="G83" s="117"/>
      <c r="H83" s="62" t="s">
        <v>98</v>
      </c>
      <c r="I83" s="63">
        <f t="shared" ref="I83" si="30">SUM(J83:L83)</f>
        <v>4915100</v>
      </c>
      <c r="J83" s="63">
        <v>0</v>
      </c>
      <c r="K83" s="63">
        <v>0</v>
      </c>
      <c r="L83" s="63">
        <v>4915100</v>
      </c>
      <c r="M83" s="63">
        <f>I83</f>
        <v>4915100</v>
      </c>
      <c r="N83" s="65">
        <f t="shared" si="27"/>
        <v>1</v>
      </c>
      <c r="O83" s="63">
        <f t="shared" si="28"/>
        <v>0</v>
      </c>
      <c r="P83" s="63">
        <v>2053500</v>
      </c>
      <c r="Q83" s="63">
        <f t="shared" ref="Q83:Q85" si="31">I83-P83</f>
        <v>2861600</v>
      </c>
      <c r="R83" s="66">
        <f t="shared" si="29"/>
        <v>0.41779414457488151</v>
      </c>
      <c r="S83" s="135"/>
    </row>
    <row r="84" spans="1:19" ht="31.5" customHeight="1" x14ac:dyDescent="0.3">
      <c r="A84" s="136"/>
      <c r="B84" s="137"/>
      <c r="C84" s="137"/>
      <c r="D84" s="137"/>
      <c r="E84" s="123" t="s">
        <v>131</v>
      </c>
      <c r="F84" s="42" t="s">
        <v>132</v>
      </c>
      <c r="G84" s="117"/>
      <c r="H84" s="62" t="s">
        <v>133</v>
      </c>
      <c r="I84" s="63">
        <v>1200000</v>
      </c>
      <c r="J84" s="63">
        <v>0</v>
      </c>
      <c r="K84" s="63">
        <v>0</v>
      </c>
      <c r="L84" s="63">
        <v>1200000</v>
      </c>
      <c r="M84" s="63">
        <f>I84</f>
        <v>1200000</v>
      </c>
      <c r="N84" s="65">
        <f>N83</f>
        <v>1</v>
      </c>
      <c r="O84" s="63">
        <f t="shared" si="28"/>
        <v>0</v>
      </c>
      <c r="P84" s="63">
        <v>630000</v>
      </c>
      <c r="Q84" s="63">
        <f>I84-P84</f>
        <v>570000</v>
      </c>
      <c r="R84" s="66">
        <f t="shared" si="29"/>
        <v>0.52500000000000002</v>
      </c>
      <c r="S84" s="135"/>
    </row>
    <row r="85" spans="1:19" ht="66.75" customHeight="1" x14ac:dyDescent="0.3">
      <c r="A85" s="136"/>
      <c r="B85" s="137"/>
      <c r="C85" s="137"/>
      <c r="D85" s="137"/>
      <c r="E85" s="139"/>
      <c r="F85" s="42"/>
      <c r="G85" s="117"/>
      <c r="H85" s="62" t="s">
        <v>98</v>
      </c>
      <c r="I85" s="63">
        <v>187970200</v>
      </c>
      <c r="J85" s="63">
        <v>0</v>
      </c>
      <c r="K85" s="63">
        <v>0</v>
      </c>
      <c r="L85" s="63">
        <v>187970200</v>
      </c>
      <c r="M85" s="63">
        <f>I85</f>
        <v>187970200</v>
      </c>
      <c r="N85" s="65">
        <f t="shared" si="27"/>
        <v>1</v>
      </c>
      <c r="O85" s="63">
        <f t="shared" si="28"/>
        <v>0</v>
      </c>
      <c r="P85" s="63">
        <v>77500000</v>
      </c>
      <c r="Q85" s="63">
        <f t="shared" si="31"/>
        <v>110470200</v>
      </c>
      <c r="R85" s="66">
        <f t="shared" si="29"/>
        <v>0.41229939639368368</v>
      </c>
      <c r="S85" s="140"/>
    </row>
    <row r="86" spans="1:19" x14ac:dyDescent="0.3">
      <c r="A86" s="136"/>
      <c r="B86" s="75" t="s">
        <v>58</v>
      </c>
      <c r="C86" s="75"/>
      <c r="D86" s="75"/>
      <c r="E86" s="75"/>
      <c r="F86" s="75"/>
      <c r="G86" s="75"/>
      <c r="H86" s="75"/>
      <c r="I86" s="76">
        <f>I82+I83+I84+I85</f>
        <v>208530455</v>
      </c>
      <c r="J86" s="76">
        <f t="shared" ref="J86:L86" si="32">J82+J83+J84+J85</f>
        <v>0</v>
      </c>
      <c r="K86" s="76">
        <f t="shared" si="32"/>
        <v>722258.08</v>
      </c>
      <c r="L86" s="76">
        <f t="shared" si="32"/>
        <v>207808196.92000002</v>
      </c>
      <c r="M86" s="76">
        <f>M82+M83+M84+M85</f>
        <v>208530455</v>
      </c>
      <c r="N86" s="103">
        <f>IF(I86=0,0,M86/I86)</f>
        <v>1</v>
      </c>
      <c r="O86" s="76">
        <f>O82+O83+O84+O85</f>
        <v>0</v>
      </c>
      <c r="P86" s="76">
        <f>P82+P83+P84+P85</f>
        <v>86288500</v>
      </c>
      <c r="Q86" s="76">
        <f>Q82+Q83+Q84+Q85</f>
        <v>122241955</v>
      </c>
      <c r="R86" s="79">
        <f>IF(I86=0,0,P86/I86)</f>
        <v>0.41379327542348671</v>
      </c>
      <c r="S86" s="141"/>
    </row>
    <row r="87" spans="1:19" ht="15.75" customHeight="1" thickBot="1" x14ac:dyDescent="0.35">
      <c r="A87" s="142" t="s">
        <v>134</v>
      </c>
      <c r="B87" s="143"/>
      <c r="C87" s="143"/>
      <c r="D87" s="143"/>
      <c r="E87" s="143"/>
      <c r="F87" s="143"/>
      <c r="G87" s="143"/>
      <c r="H87" s="143"/>
      <c r="I87" s="106">
        <f>I61+I64+I81+I86</f>
        <v>775655532.18999994</v>
      </c>
      <c r="J87" s="106">
        <f t="shared" ref="J87:M87" si="33">J61+J64+J81+J86</f>
        <v>13678316.330000002</v>
      </c>
      <c r="K87" s="106">
        <f t="shared" si="33"/>
        <v>165604509.28999999</v>
      </c>
      <c r="L87" s="106">
        <f t="shared" si="33"/>
        <v>596372706.56999993</v>
      </c>
      <c r="M87" s="106">
        <f t="shared" si="33"/>
        <v>748041053.22000003</v>
      </c>
      <c r="N87" s="144">
        <f>IF(I87=0,0,M87/I87)</f>
        <v>0.96439852766596956</v>
      </c>
      <c r="O87" s="106">
        <f t="shared" ref="O87:Q87" si="34">O61+O64+O81+O86</f>
        <v>27614478.969999995</v>
      </c>
      <c r="P87" s="106">
        <f t="shared" si="34"/>
        <v>434951984.30000007</v>
      </c>
      <c r="Q87" s="106">
        <f t="shared" si="34"/>
        <v>340703547.88999999</v>
      </c>
      <c r="R87" s="108">
        <f>IF(I87=0,0,P87/I87)</f>
        <v>0.56075405415075008</v>
      </c>
      <c r="S87" s="109"/>
    </row>
    <row r="88" spans="1:19" ht="80.25" customHeight="1" x14ac:dyDescent="0.3">
      <c r="A88" s="110">
        <v>8</v>
      </c>
      <c r="B88" s="24" t="s">
        <v>135</v>
      </c>
      <c r="C88" s="28" t="s">
        <v>136</v>
      </c>
      <c r="D88" s="24" t="s">
        <v>137</v>
      </c>
      <c r="E88" s="111" t="s">
        <v>138</v>
      </c>
      <c r="F88" s="28" t="s">
        <v>139</v>
      </c>
      <c r="G88" s="28" t="s">
        <v>140</v>
      </c>
      <c r="H88" s="29" t="s">
        <v>141</v>
      </c>
      <c r="I88" s="30">
        <f>J88+K88+L88</f>
        <v>8400000</v>
      </c>
      <c r="J88" s="30">
        <v>400000</v>
      </c>
      <c r="K88" s="30">
        <v>400000</v>
      </c>
      <c r="L88" s="30">
        <v>7600000</v>
      </c>
      <c r="M88" s="30">
        <f>M89</f>
        <v>8400000</v>
      </c>
      <c r="N88" s="32">
        <f>IF(I88=0,0,M88/I88)</f>
        <v>1</v>
      </c>
      <c r="O88" s="30">
        <f>I88-M88</f>
        <v>0</v>
      </c>
      <c r="P88" s="30">
        <f>P89</f>
        <v>2782500</v>
      </c>
      <c r="Q88" s="30">
        <f>I88-P88</f>
        <v>5617500</v>
      </c>
      <c r="R88" s="33">
        <f>IF(I88=0,0,P88/I88)</f>
        <v>0.33124999999999999</v>
      </c>
      <c r="S88" s="124"/>
    </row>
    <row r="89" spans="1:19" s="93" customFormat="1" ht="37.5" hidden="1" customHeight="1" x14ac:dyDescent="0.3">
      <c r="A89" s="115"/>
      <c r="B89" s="38"/>
      <c r="C89" s="42"/>
      <c r="D89" s="38"/>
      <c r="E89" s="116"/>
      <c r="F89" s="42"/>
      <c r="G89" s="42"/>
      <c r="H89" s="145" t="s">
        <v>142</v>
      </c>
      <c r="I89" s="63">
        <v>8400000</v>
      </c>
      <c r="J89" s="63">
        <v>400000</v>
      </c>
      <c r="K89" s="63">
        <v>400000</v>
      </c>
      <c r="L89" s="63">
        <v>7600000</v>
      </c>
      <c r="M89" s="63">
        <f>SUM(M90:M111)</f>
        <v>8400000</v>
      </c>
      <c r="N89" s="65">
        <f>IF(I89=0,0,M89/I89)</f>
        <v>1</v>
      </c>
      <c r="O89" s="63">
        <f>I89-M89</f>
        <v>0</v>
      </c>
      <c r="P89" s="63">
        <v>2782500</v>
      </c>
      <c r="Q89" s="63">
        <f>I89-P89</f>
        <v>5617500</v>
      </c>
      <c r="R89" s="66">
        <f>IF(I89=0,0,P89/I89)</f>
        <v>0.33124999999999999</v>
      </c>
      <c r="S89" s="146" t="s">
        <v>143</v>
      </c>
    </row>
    <row r="90" spans="1:19" ht="93.75" hidden="1" x14ac:dyDescent="0.3">
      <c r="A90" s="115"/>
      <c r="B90" s="38"/>
      <c r="C90" s="42"/>
      <c r="D90" s="38"/>
      <c r="E90" s="116"/>
      <c r="F90" s="134"/>
      <c r="G90" s="42"/>
      <c r="H90" s="147" t="s">
        <v>144</v>
      </c>
      <c r="I90" s="44" t="s">
        <v>36</v>
      </c>
      <c r="J90" s="44" t="s">
        <v>36</v>
      </c>
      <c r="K90" s="44" t="s">
        <v>36</v>
      </c>
      <c r="L90" s="44" t="s">
        <v>36</v>
      </c>
      <c r="M90" s="148">
        <v>1271674.21</v>
      </c>
      <c r="N90" s="44" t="s">
        <v>36</v>
      </c>
      <c r="O90" s="44" t="s">
        <v>36</v>
      </c>
      <c r="P90" s="44" t="s">
        <v>36</v>
      </c>
      <c r="Q90" s="44" t="s">
        <v>36</v>
      </c>
      <c r="R90" s="119" t="s">
        <v>36</v>
      </c>
      <c r="S90" s="149"/>
    </row>
    <row r="91" spans="1:19" ht="129.75" hidden="1" customHeight="1" x14ac:dyDescent="0.3">
      <c r="A91" s="115"/>
      <c r="B91" s="38"/>
      <c r="C91" s="42"/>
      <c r="D91" s="38"/>
      <c r="E91" s="116"/>
      <c r="F91" s="134"/>
      <c r="G91" s="42"/>
      <c r="H91" s="147" t="s">
        <v>145</v>
      </c>
      <c r="I91" s="44" t="s">
        <v>36</v>
      </c>
      <c r="J91" s="44" t="s">
        <v>36</v>
      </c>
      <c r="K91" s="44" t="s">
        <v>36</v>
      </c>
      <c r="L91" s="44" t="s">
        <v>36</v>
      </c>
      <c r="M91" s="148">
        <v>786900.34</v>
      </c>
      <c r="N91" s="44" t="s">
        <v>36</v>
      </c>
      <c r="O91" s="44" t="s">
        <v>36</v>
      </c>
      <c r="P91" s="44" t="s">
        <v>36</v>
      </c>
      <c r="Q91" s="44" t="s">
        <v>36</v>
      </c>
      <c r="R91" s="119" t="s">
        <v>36</v>
      </c>
      <c r="S91" s="149"/>
    </row>
    <row r="92" spans="1:19" ht="75" hidden="1" x14ac:dyDescent="0.3">
      <c r="A92" s="115"/>
      <c r="B92" s="38"/>
      <c r="C92" s="42"/>
      <c r="D92" s="38"/>
      <c r="E92" s="116"/>
      <c r="F92" s="134"/>
      <c r="G92" s="42"/>
      <c r="H92" s="147" t="s">
        <v>146</v>
      </c>
      <c r="I92" s="44" t="s">
        <v>36</v>
      </c>
      <c r="J92" s="44" t="s">
        <v>36</v>
      </c>
      <c r="K92" s="44" t="s">
        <v>36</v>
      </c>
      <c r="L92" s="44" t="s">
        <v>36</v>
      </c>
      <c r="M92" s="148">
        <v>26000</v>
      </c>
      <c r="N92" s="44" t="s">
        <v>36</v>
      </c>
      <c r="O92" s="44" t="s">
        <v>36</v>
      </c>
      <c r="P92" s="44" t="s">
        <v>36</v>
      </c>
      <c r="Q92" s="44" t="s">
        <v>36</v>
      </c>
      <c r="R92" s="119" t="s">
        <v>36</v>
      </c>
      <c r="S92" s="149"/>
    </row>
    <row r="93" spans="1:19" ht="37.5" hidden="1" x14ac:dyDescent="0.3">
      <c r="A93" s="115"/>
      <c r="B93" s="38"/>
      <c r="C93" s="42"/>
      <c r="D93" s="38"/>
      <c r="E93" s="116"/>
      <c r="F93" s="134"/>
      <c r="G93" s="42"/>
      <c r="H93" s="147" t="s">
        <v>147</v>
      </c>
      <c r="I93" s="44" t="s">
        <v>36</v>
      </c>
      <c r="J93" s="44" t="s">
        <v>36</v>
      </c>
      <c r="K93" s="44" t="s">
        <v>36</v>
      </c>
      <c r="L93" s="44" t="s">
        <v>36</v>
      </c>
      <c r="M93" s="148">
        <v>316513</v>
      </c>
      <c r="N93" s="44" t="s">
        <v>36</v>
      </c>
      <c r="O93" s="44" t="s">
        <v>36</v>
      </c>
      <c r="P93" s="44" t="s">
        <v>36</v>
      </c>
      <c r="Q93" s="44" t="s">
        <v>36</v>
      </c>
      <c r="R93" s="119" t="s">
        <v>36</v>
      </c>
      <c r="S93" s="149"/>
    </row>
    <row r="94" spans="1:19" ht="75" hidden="1" x14ac:dyDescent="0.3">
      <c r="A94" s="115"/>
      <c r="B94" s="38"/>
      <c r="C94" s="42"/>
      <c r="D94" s="38"/>
      <c r="E94" s="116"/>
      <c r="F94" s="134"/>
      <c r="G94" s="42"/>
      <c r="H94" s="147" t="s">
        <v>148</v>
      </c>
      <c r="I94" s="44" t="s">
        <v>36</v>
      </c>
      <c r="J94" s="44" t="s">
        <v>36</v>
      </c>
      <c r="K94" s="44" t="s">
        <v>36</v>
      </c>
      <c r="L94" s="44" t="s">
        <v>36</v>
      </c>
      <c r="M94" s="148">
        <v>47500</v>
      </c>
      <c r="N94" s="44" t="s">
        <v>36</v>
      </c>
      <c r="O94" s="44" t="s">
        <v>36</v>
      </c>
      <c r="P94" s="44" t="s">
        <v>36</v>
      </c>
      <c r="Q94" s="44" t="s">
        <v>36</v>
      </c>
      <c r="R94" s="119" t="s">
        <v>36</v>
      </c>
      <c r="S94" s="149"/>
    </row>
    <row r="95" spans="1:19" ht="56.25" hidden="1" x14ac:dyDescent="0.3">
      <c r="A95" s="115"/>
      <c r="B95" s="38"/>
      <c r="C95" s="42"/>
      <c r="D95" s="38"/>
      <c r="E95" s="116"/>
      <c r="F95" s="134"/>
      <c r="G95" s="42"/>
      <c r="H95" s="147" t="s">
        <v>149</v>
      </c>
      <c r="I95" s="44" t="s">
        <v>36</v>
      </c>
      <c r="J95" s="44" t="s">
        <v>36</v>
      </c>
      <c r="K95" s="44" t="s">
        <v>36</v>
      </c>
      <c r="L95" s="44" t="s">
        <v>36</v>
      </c>
      <c r="M95" s="148">
        <v>600000</v>
      </c>
      <c r="N95" s="44" t="s">
        <v>36</v>
      </c>
      <c r="O95" s="44" t="s">
        <v>36</v>
      </c>
      <c r="P95" s="44" t="s">
        <v>36</v>
      </c>
      <c r="Q95" s="44" t="s">
        <v>36</v>
      </c>
      <c r="R95" s="119" t="s">
        <v>36</v>
      </c>
      <c r="S95" s="149"/>
    </row>
    <row r="96" spans="1:19" ht="56.25" hidden="1" x14ac:dyDescent="0.3">
      <c r="A96" s="115"/>
      <c r="B96" s="38"/>
      <c r="C96" s="42"/>
      <c r="D96" s="38"/>
      <c r="E96" s="116"/>
      <c r="F96" s="134"/>
      <c r="G96" s="42"/>
      <c r="H96" s="147" t="s">
        <v>150</v>
      </c>
      <c r="I96" s="44" t="s">
        <v>36</v>
      </c>
      <c r="J96" s="44" t="s">
        <v>36</v>
      </c>
      <c r="K96" s="44" t="s">
        <v>36</v>
      </c>
      <c r="L96" s="44" t="s">
        <v>36</v>
      </c>
      <c r="M96" s="148">
        <v>598805</v>
      </c>
      <c r="N96" s="44" t="s">
        <v>36</v>
      </c>
      <c r="O96" s="44" t="s">
        <v>36</v>
      </c>
      <c r="P96" s="44" t="s">
        <v>36</v>
      </c>
      <c r="Q96" s="44" t="s">
        <v>36</v>
      </c>
      <c r="R96" s="119" t="s">
        <v>36</v>
      </c>
      <c r="S96" s="149"/>
    </row>
    <row r="97" spans="1:19" ht="56.25" hidden="1" x14ac:dyDescent="0.3">
      <c r="A97" s="115"/>
      <c r="B97" s="38"/>
      <c r="C97" s="42"/>
      <c r="D97" s="38"/>
      <c r="E97" s="116"/>
      <c r="F97" s="134"/>
      <c r="G97" s="42"/>
      <c r="H97" s="147" t="s">
        <v>151</v>
      </c>
      <c r="I97" s="44" t="s">
        <v>36</v>
      </c>
      <c r="J97" s="44" t="s">
        <v>36</v>
      </c>
      <c r="K97" s="44" t="s">
        <v>36</v>
      </c>
      <c r="L97" s="44" t="s">
        <v>36</v>
      </c>
      <c r="M97" s="148">
        <v>486000</v>
      </c>
      <c r="N97" s="44" t="s">
        <v>36</v>
      </c>
      <c r="O97" s="44" t="s">
        <v>36</v>
      </c>
      <c r="P97" s="44" t="s">
        <v>36</v>
      </c>
      <c r="Q97" s="44" t="s">
        <v>36</v>
      </c>
      <c r="R97" s="119" t="s">
        <v>36</v>
      </c>
      <c r="S97" s="149"/>
    </row>
    <row r="98" spans="1:19" ht="37.5" hidden="1" x14ac:dyDescent="0.3">
      <c r="A98" s="115"/>
      <c r="B98" s="38"/>
      <c r="C98" s="42"/>
      <c r="D98" s="38"/>
      <c r="E98" s="116"/>
      <c r="F98" s="134"/>
      <c r="G98" s="42"/>
      <c r="H98" s="147" t="s">
        <v>152</v>
      </c>
      <c r="I98" s="44" t="s">
        <v>36</v>
      </c>
      <c r="J98" s="44" t="s">
        <v>36</v>
      </c>
      <c r="K98" s="44" t="s">
        <v>36</v>
      </c>
      <c r="L98" s="44" t="s">
        <v>36</v>
      </c>
      <c r="M98" s="148">
        <v>526266</v>
      </c>
      <c r="N98" s="44" t="s">
        <v>36</v>
      </c>
      <c r="O98" s="44" t="s">
        <v>36</v>
      </c>
      <c r="P98" s="44" t="s">
        <v>36</v>
      </c>
      <c r="Q98" s="44" t="s">
        <v>36</v>
      </c>
      <c r="R98" s="119" t="s">
        <v>36</v>
      </c>
      <c r="S98" s="149"/>
    </row>
    <row r="99" spans="1:19" ht="56.25" hidden="1" x14ac:dyDescent="0.3">
      <c r="A99" s="115"/>
      <c r="B99" s="38"/>
      <c r="C99" s="42"/>
      <c r="D99" s="38"/>
      <c r="E99" s="116"/>
      <c r="F99" s="134"/>
      <c r="G99" s="42"/>
      <c r="H99" s="147" t="s">
        <v>153</v>
      </c>
      <c r="I99" s="44" t="s">
        <v>36</v>
      </c>
      <c r="J99" s="44" t="s">
        <v>36</v>
      </c>
      <c r="K99" s="44" t="s">
        <v>36</v>
      </c>
      <c r="L99" s="44" t="s">
        <v>36</v>
      </c>
      <c r="M99" s="148">
        <v>587050</v>
      </c>
      <c r="N99" s="44" t="s">
        <v>36</v>
      </c>
      <c r="O99" s="44" t="s">
        <v>36</v>
      </c>
      <c r="P99" s="44" t="s">
        <v>36</v>
      </c>
      <c r="Q99" s="44" t="s">
        <v>36</v>
      </c>
      <c r="R99" s="119" t="s">
        <v>36</v>
      </c>
      <c r="S99" s="149"/>
    </row>
    <row r="100" spans="1:19" ht="56.25" hidden="1" x14ac:dyDescent="0.3">
      <c r="A100" s="115"/>
      <c r="B100" s="38"/>
      <c r="C100" s="42"/>
      <c r="D100" s="38"/>
      <c r="E100" s="116"/>
      <c r="F100" s="134"/>
      <c r="G100" s="42"/>
      <c r="H100" s="147" t="s">
        <v>154</v>
      </c>
      <c r="I100" s="44" t="s">
        <v>36</v>
      </c>
      <c r="J100" s="44" t="s">
        <v>36</v>
      </c>
      <c r="K100" s="44" t="s">
        <v>36</v>
      </c>
      <c r="L100" s="44" t="s">
        <v>36</v>
      </c>
      <c r="M100" s="148">
        <v>517500</v>
      </c>
      <c r="N100" s="44" t="s">
        <v>36</v>
      </c>
      <c r="O100" s="44" t="s">
        <v>36</v>
      </c>
      <c r="P100" s="44" t="s">
        <v>36</v>
      </c>
      <c r="Q100" s="44" t="s">
        <v>36</v>
      </c>
      <c r="R100" s="119" t="s">
        <v>36</v>
      </c>
      <c r="S100" s="149"/>
    </row>
    <row r="101" spans="1:19" ht="37.5" hidden="1" x14ac:dyDescent="0.3">
      <c r="A101" s="115"/>
      <c r="B101" s="38"/>
      <c r="C101" s="42"/>
      <c r="D101" s="38"/>
      <c r="E101" s="116"/>
      <c r="F101" s="134"/>
      <c r="G101" s="42"/>
      <c r="H101" s="147" t="s">
        <v>155</v>
      </c>
      <c r="I101" s="44" t="s">
        <v>36</v>
      </c>
      <c r="J101" s="44" t="s">
        <v>36</v>
      </c>
      <c r="K101" s="44" t="s">
        <v>36</v>
      </c>
      <c r="L101" s="44" t="s">
        <v>36</v>
      </c>
      <c r="M101" s="148">
        <v>100585</v>
      </c>
      <c r="N101" s="44" t="s">
        <v>36</v>
      </c>
      <c r="O101" s="44" t="s">
        <v>36</v>
      </c>
      <c r="P101" s="44" t="s">
        <v>36</v>
      </c>
      <c r="Q101" s="44" t="s">
        <v>36</v>
      </c>
      <c r="R101" s="119" t="s">
        <v>36</v>
      </c>
      <c r="S101" s="149"/>
    </row>
    <row r="102" spans="1:19" ht="102.75" hidden="1" customHeight="1" x14ac:dyDescent="0.3">
      <c r="A102" s="115"/>
      <c r="B102" s="38"/>
      <c r="C102" s="42"/>
      <c r="D102" s="38"/>
      <c r="E102" s="116"/>
      <c r="F102" s="134"/>
      <c r="G102" s="42"/>
      <c r="H102" s="147" t="s">
        <v>156</v>
      </c>
      <c r="I102" s="44" t="s">
        <v>36</v>
      </c>
      <c r="J102" s="44" t="s">
        <v>36</v>
      </c>
      <c r="K102" s="44" t="s">
        <v>36</v>
      </c>
      <c r="L102" s="44" t="s">
        <v>36</v>
      </c>
      <c r="M102" s="148">
        <v>102897</v>
      </c>
      <c r="N102" s="44" t="s">
        <v>36</v>
      </c>
      <c r="O102" s="44" t="s">
        <v>36</v>
      </c>
      <c r="P102" s="44" t="s">
        <v>36</v>
      </c>
      <c r="Q102" s="44" t="s">
        <v>36</v>
      </c>
      <c r="R102" s="119" t="s">
        <v>36</v>
      </c>
      <c r="S102" s="149"/>
    </row>
    <row r="103" spans="1:19" ht="37.5" hidden="1" x14ac:dyDescent="0.3">
      <c r="A103" s="115"/>
      <c r="B103" s="38"/>
      <c r="C103" s="42"/>
      <c r="D103" s="38"/>
      <c r="E103" s="116"/>
      <c r="F103" s="134"/>
      <c r="G103" s="42"/>
      <c r="H103" s="147" t="s">
        <v>157</v>
      </c>
      <c r="I103" s="44" t="s">
        <v>36</v>
      </c>
      <c r="J103" s="44" t="s">
        <v>36</v>
      </c>
      <c r="K103" s="44" t="s">
        <v>36</v>
      </c>
      <c r="L103" s="44" t="s">
        <v>36</v>
      </c>
      <c r="M103" s="148">
        <v>300429.40000000002</v>
      </c>
      <c r="N103" s="44" t="s">
        <v>36</v>
      </c>
      <c r="O103" s="44" t="s">
        <v>36</v>
      </c>
      <c r="P103" s="44" t="s">
        <v>36</v>
      </c>
      <c r="Q103" s="44" t="s">
        <v>36</v>
      </c>
      <c r="R103" s="119" t="s">
        <v>36</v>
      </c>
      <c r="S103" s="149"/>
    </row>
    <row r="104" spans="1:19" ht="37.5" hidden="1" x14ac:dyDescent="0.3">
      <c r="A104" s="115"/>
      <c r="B104" s="38"/>
      <c r="C104" s="42"/>
      <c r="D104" s="38"/>
      <c r="E104" s="116"/>
      <c r="F104" s="134"/>
      <c r="G104" s="42"/>
      <c r="H104" s="147" t="s">
        <v>158</v>
      </c>
      <c r="I104" s="44" t="s">
        <v>36</v>
      </c>
      <c r="J104" s="44" t="s">
        <v>36</v>
      </c>
      <c r="K104" s="44" t="s">
        <v>36</v>
      </c>
      <c r="L104" s="44" t="s">
        <v>36</v>
      </c>
      <c r="M104" s="148">
        <v>600000</v>
      </c>
      <c r="N104" s="44" t="s">
        <v>36</v>
      </c>
      <c r="O104" s="44" t="s">
        <v>36</v>
      </c>
      <c r="P104" s="44" t="s">
        <v>36</v>
      </c>
      <c r="Q104" s="44" t="s">
        <v>36</v>
      </c>
      <c r="R104" s="119" t="s">
        <v>36</v>
      </c>
      <c r="S104" s="149"/>
    </row>
    <row r="105" spans="1:19" ht="37.5" hidden="1" x14ac:dyDescent="0.3">
      <c r="A105" s="115"/>
      <c r="B105" s="38"/>
      <c r="C105" s="42"/>
      <c r="D105" s="38"/>
      <c r="E105" s="150"/>
      <c r="F105" s="134"/>
      <c r="G105" s="134"/>
      <c r="H105" s="147" t="s">
        <v>159</v>
      </c>
      <c r="I105" s="44" t="s">
        <v>36</v>
      </c>
      <c r="J105" s="44" t="s">
        <v>36</v>
      </c>
      <c r="K105" s="44" t="s">
        <v>36</v>
      </c>
      <c r="L105" s="44" t="s">
        <v>36</v>
      </c>
      <c r="M105" s="148">
        <v>585000</v>
      </c>
      <c r="N105" s="44" t="s">
        <v>36</v>
      </c>
      <c r="O105" s="44" t="s">
        <v>36</v>
      </c>
      <c r="P105" s="44" t="s">
        <v>36</v>
      </c>
      <c r="Q105" s="44" t="s">
        <v>36</v>
      </c>
      <c r="R105" s="119" t="s">
        <v>36</v>
      </c>
      <c r="S105" s="151"/>
    </row>
    <row r="106" spans="1:19" ht="37.5" hidden="1" x14ac:dyDescent="0.3">
      <c r="A106" s="115"/>
      <c r="B106" s="38"/>
      <c r="C106" s="42"/>
      <c r="D106" s="38"/>
      <c r="E106" s="150"/>
      <c r="F106" s="134"/>
      <c r="G106" s="134"/>
      <c r="H106" s="147" t="s">
        <v>160</v>
      </c>
      <c r="I106" s="44" t="s">
        <v>36</v>
      </c>
      <c r="J106" s="44" t="s">
        <v>36</v>
      </c>
      <c r="K106" s="44" t="s">
        <v>36</v>
      </c>
      <c r="L106" s="44" t="s">
        <v>36</v>
      </c>
      <c r="M106" s="148">
        <v>150000</v>
      </c>
      <c r="N106" s="44" t="s">
        <v>36</v>
      </c>
      <c r="O106" s="44" t="s">
        <v>36</v>
      </c>
      <c r="P106" s="44" t="s">
        <v>36</v>
      </c>
      <c r="Q106" s="44" t="s">
        <v>36</v>
      </c>
      <c r="R106" s="119"/>
      <c r="S106" s="152"/>
    </row>
    <row r="107" spans="1:19" ht="37.5" hidden="1" x14ac:dyDescent="0.3">
      <c r="A107" s="115"/>
      <c r="B107" s="38"/>
      <c r="C107" s="42"/>
      <c r="D107" s="38"/>
      <c r="E107" s="150"/>
      <c r="F107" s="134"/>
      <c r="G107" s="134"/>
      <c r="H107" s="147" t="s">
        <v>161</v>
      </c>
      <c r="I107" s="44" t="s">
        <v>36</v>
      </c>
      <c r="J107" s="44" t="s">
        <v>36</v>
      </c>
      <c r="K107" s="44" t="s">
        <v>36</v>
      </c>
      <c r="L107" s="44" t="s">
        <v>36</v>
      </c>
      <c r="M107" s="148">
        <v>70669.070000000007</v>
      </c>
      <c r="N107" s="44" t="s">
        <v>36</v>
      </c>
      <c r="O107" s="44" t="s">
        <v>36</v>
      </c>
      <c r="P107" s="44" t="s">
        <v>36</v>
      </c>
      <c r="Q107" s="44" t="s">
        <v>36</v>
      </c>
      <c r="R107" s="119"/>
      <c r="S107" s="152"/>
    </row>
    <row r="108" spans="1:19" ht="37.5" hidden="1" x14ac:dyDescent="0.3">
      <c r="A108" s="115"/>
      <c r="B108" s="38"/>
      <c r="C108" s="42"/>
      <c r="D108" s="38"/>
      <c r="E108" s="150"/>
      <c r="F108" s="134"/>
      <c r="G108" s="134"/>
      <c r="H108" s="147" t="s">
        <v>162</v>
      </c>
      <c r="I108" s="44" t="s">
        <v>36</v>
      </c>
      <c r="J108" s="44" t="s">
        <v>36</v>
      </c>
      <c r="K108" s="44" t="s">
        <v>36</v>
      </c>
      <c r="L108" s="44" t="s">
        <v>36</v>
      </c>
      <c r="M108" s="148">
        <v>287330.93</v>
      </c>
      <c r="N108" s="44" t="s">
        <v>36</v>
      </c>
      <c r="O108" s="44" t="s">
        <v>36</v>
      </c>
      <c r="P108" s="44" t="s">
        <v>36</v>
      </c>
      <c r="Q108" s="44" t="s">
        <v>36</v>
      </c>
      <c r="R108" s="119"/>
      <c r="S108" s="152"/>
    </row>
    <row r="109" spans="1:19" ht="56.25" hidden="1" x14ac:dyDescent="0.3">
      <c r="A109" s="115"/>
      <c r="B109" s="38"/>
      <c r="C109" s="42"/>
      <c r="D109" s="38"/>
      <c r="E109" s="150"/>
      <c r="F109" s="134"/>
      <c r="G109" s="134"/>
      <c r="H109" s="147" t="s">
        <v>163</v>
      </c>
      <c r="I109" s="44" t="s">
        <v>36</v>
      </c>
      <c r="J109" s="44" t="s">
        <v>36</v>
      </c>
      <c r="K109" s="44" t="s">
        <v>36</v>
      </c>
      <c r="L109" s="44" t="s">
        <v>36</v>
      </c>
      <c r="M109" s="148">
        <v>62000</v>
      </c>
      <c r="N109" s="44" t="s">
        <v>36</v>
      </c>
      <c r="O109" s="44" t="s">
        <v>36</v>
      </c>
      <c r="P109" s="44" t="s">
        <v>36</v>
      </c>
      <c r="Q109" s="44" t="s">
        <v>36</v>
      </c>
      <c r="R109" s="119"/>
      <c r="S109" s="152"/>
    </row>
    <row r="110" spans="1:19" ht="37.5" hidden="1" x14ac:dyDescent="0.3">
      <c r="A110" s="115"/>
      <c r="B110" s="38"/>
      <c r="C110" s="42"/>
      <c r="D110" s="38"/>
      <c r="E110" s="150"/>
      <c r="F110" s="134"/>
      <c r="G110" s="134"/>
      <c r="H110" s="147" t="s">
        <v>164</v>
      </c>
      <c r="I110" s="44" t="s">
        <v>36</v>
      </c>
      <c r="J110" s="44" t="s">
        <v>36</v>
      </c>
      <c r="K110" s="44" t="s">
        <v>36</v>
      </c>
      <c r="L110" s="44" t="s">
        <v>36</v>
      </c>
      <c r="M110" s="148">
        <v>244000</v>
      </c>
      <c r="N110" s="44" t="s">
        <v>36</v>
      </c>
      <c r="O110" s="44" t="s">
        <v>36</v>
      </c>
      <c r="P110" s="44" t="s">
        <v>36</v>
      </c>
      <c r="Q110" s="44" t="s">
        <v>36</v>
      </c>
      <c r="R110" s="119"/>
      <c r="S110" s="152"/>
    </row>
    <row r="111" spans="1:19" ht="37.5" hidden="1" x14ac:dyDescent="0.3">
      <c r="A111" s="115"/>
      <c r="B111" s="38"/>
      <c r="C111" s="42"/>
      <c r="D111" s="38"/>
      <c r="E111" s="150"/>
      <c r="F111" s="134"/>
      <c r="G111" s="134"/>
      <c r="H111" s="147" t="s">
        <v>165</v>
      </c>
      <c r="I111" s="44" t="s">
        <v>36</v>
      </c>
      <c r="J111" s="44" t="s">
        <v>36</v>
      </c>
      <c r="K111" s="44" t="s">
        <v>36</v>
      </c>
      <c r="L111" s="44" t="s">
        <v>36</v>
      </c>
      <c r="M111" s="148">
        <v>132880.04999999999</v>
      </c>
      <c r="N111" s="44" t="s">
        <v>36</v>
      </c>
      <c r="O111" s="44" t="s">
        <v>36</v>
      </c>
      <c r="P111" s="44" t="s">
        <v>36</v>
      </c>
      <c r="Q111" s="44" t="s">
        <v>36</v>
      </c>
      <c r="R111" s="119"/>
      <c r="S111" s="152"/>
    </row>
    <row r="112" spans="1:19" ht="123.75" customHeight="1" x14ac:dyDescent="0.3">
      <c r="A112" s="115"/>
      <c r="B112" s="38"/>
      <c r="C112" s="42"/>
      <c r="D112" s="38"/>
      <c r="E112" s="116" t="s">
        <v>166</v>
      </c>
      <c r="F112" s="42" t="s">
        <v>167</v>
      </c>
      <c r="G112" s="42" t="s">
        <v>140</v>
      </c>
      <c r="H112" s="62" t="s">
        <v>141</v>
      </c>
      <c r="I112" s="63">
        <f>I113</f>
        <v>3577406.38</v>
      </c>
      <c r="J112" s="63">
        <f t="shared" ref="J112:M112" si="35">J113</f>
        <v>170352.69</v>
      </c>
      <c r="K112" s="63">
        <f t="shared" si="35"/>
        <v>170352.69</v>
      </c>
      <c r="L112" s="63">
        <f t="shared" si="35"/>
        <v>3236701</v>
      </c>
      <c r="M112" s="63">
        <f t="shared" si="35"/>
        <v>3577420</v>
      </c>
      <c r="N112" s="65">
        <f>IF(I112=0,0,M112/I112)</f>
        <v>1.0000038072275144</v>
      </c>
      <c r="O112" s="63">
        <f t="shared" ref="O112:Q112" si="36">O113</f>
        <v>-13.620000000111759</v>
      </c>
      <c r="P112" s="63">
        <f t="shared" si="36"/>
        <v>3577406.38</v>
      </c>
      <c r="Q112" s="63">
        <f t="shared" si="36"/>
        <v>0</v>
      </c>
      <c r="R112" s="66">
        <f>IF(I112=0,0,P112/I112)</f>
        <v>1</v>
      </c>
      <c r="S112" s="124"/>
    </row>
    <row r="113" spans="1:19" s="93" customFormat="1" ht="101.25" hidden="1" customHeight="1" x14ac:dyDescent="0.3">
      <c r="A113" s="115"/>
      <c r="B113" s="153"/>
      <c r="C113" s="42"/>
      <c r="D113" s="38"/>
      <c r="E113" s="116"/>
      <c r="F113" s="42"/>
      <c r="G113" s="42"/>
      <c r="H113" s="145" t="s">
        <v>168</v>
      </c>
      <c r="I113" s="63">
        <f>J113+K113+L113</f>
        <v>3577406.38</v>
      </c>
      <c r="J113" s="63">
        <v>170352.69</v>
      </c>
      <c r="K113" s="63">
        <v>170352.69</v>
      </c>
      <c r="L113" s="63">
        <v>3236701</v>
      </c>
      <c r="M113" s="63">
        <v>3577420</v>
      </c>
      <c r="N113" s="65">
        <v>0</v>
      </c>
      <c r="O113" s="63">
        <f>I113-M113</f>
        <v>-13.620000000111759</v>
      </c>
      <c r="P113" s="63">
        <v>3577406.38</v>
      </c>
      <c r="Q113" s="63">
        <f>I113-P113</f>
        <v>0</v>
      </c>
      <c r="R113" s="66">
        <f>IF(I113=0,0,P113/I113)</f>
        <v>1</v>
      </c>
      <c r="S113" s="154" t="s">
        <v>169</v>
      </c>
    </row>
    <row r="114" spans="1:19" x14ac:dyDescent="0.3">
      <c r="A114" s="115"/>
      <c r="B114" s="75" t="s">
        <v>58</v>
      </c>
      <c r="C114" s="75"/>
      <c r="D114" s="75"/>
      <c r="E114" s="75"/>
      <c r="F114" s="75"/>
      <c r="G114" s="75"/>
      <c r="H114" s="75"/>
      <c r="I114" s="76">
        <f>I112+I88</f>
        <v>11977406.379999999</v>
      </c>
      <c r="J114" s="76">
        <f t="shared" ref="J114:Q114" si="37">J112+J88</f>
        <v>570352.68999999994</v>
      </c>
      <c r="K114" s="76">
        <f t="shared" si="37"/>
        <v>570352.68999999994</v>
      </c>
      <c r="L114" s="76">
        <f t="shared" si="37"/>
        <v>10836701</v>
      </c>
      <c r="M114" s="76">
        <f t="shared" si="37"/>
        <v>11977420</v>
      </c>
      <c r="N114" s="155">
        <f>IF(I114=0,0,M114/I114)</f>
        <v>1.0000011371410111</v>
      </c>
      <c r="O114" s="76">
        <f t="shared" si="37"/>
        <v>-13.620000000111759</v>
      </c>
      <c r="P114" s="76">
        <f t="shared" si="37"/>
        <v>6359906.3799999999</v>
      </c>
      <c r="Q114" s="76">
        <f t="shared" si="37"/>
        <v>5617500</v>
      </c>
      <c r="R114" s="79">
        <f>IF(I114=0,0,P114/I114)</f>
        <v>0.53099195086340556</v>
      </c>
      <c r="S114" s="141"/>
    </row>
    <row r="115" spans="1:19" ht="19.5" thickBot="1" x14ac:dyDescent="0.35">
      <c r="A115" s="142" t="s">
        <v>170</v>
      </c>
      <c r="B115" s="143"/>
      <c r="C115" s="143"/>
      <c r="D115" s="143"/>
      <c r="E115" s="143"/>
      <c r="F115" s="143"/>
      <c r="G115" s="143"/>
      <c r="H115" s="143"/>
      <c r="I115" s="106">
        <f>I114</f>
        <v>11977406.379999999</v>
      </c>
      <c r="J115" s="106">
        <f t="shared" ref="J115:M115" si="38">J114</f>
        <v>570352.68999999994</v>
      </c>
      <c r="K115" s="106">
        <f t="shared" si="38"/>
        <v>570352.68999999994</v>
      </c>
      <c r="L115" s="106">
        <f t="shared" si="38"/>
        <v>10836701</v>
      </c>
      <c r="M115" s="106">
        <f t="shared" si="38"/>
        <v>11977420</v>
      </c>
      <c r="N115" s="144">
        <f>IF(I115=0,0,M115/I115)</f>
        <v>1.0000011371410111</v>
      </c>
      <c r="O115" s="106">
        <f t="shared" ref="O115" si="39">O114</f>
        <v>-13.620000000111759</v>
      </c>
      <c r="P115" s="106">
        <f>P114</f>
        <v>6359906.3799999999</v>
      </c>
      <c r="Q115" s="106">
        <f>Q114</f>
        <v>5617500</v>
      </c>
      <c r="R115" s="108">
        <f>IF(I115=0,0,P115/I115)</f>
        <v>0.53099195086340556</v>
      </c>
      <c r="S115" s="156"/>
    </row>
    <row r="116" spans="1:19" s="163" customFormat="1" ht="23.25" thickBot="1" x14ac:dyDescent="0.3">
      <c r="A116" s="157" t="s">
        <v>171</v>
      </c>
      <c r="B116" s="158"/>
      <c r="C116" s="158"/>
      <c r="D116" s="158"/>
      <c r="E116" s="158"/>
      <c r="F116" s="158"/>
      <c r="G116" s="158"/>
      <c r="H116" s="158"/>
      <c r="I116" s="159">
        <f>I115+I87+I58</f>
        <v>1704146088.4899998</v>
      </c>
      <c r="J116" s="159">
        <f>J115+J87+J58</f>
        <v>95694679.329999998</v>
      </c>
      <c r="K116" s="159">
        <f>K115+K87+K58</f>
        <v>815760897.15999997</v>
      </c>
      <c r="L116" s="159">
        <f>L115+L87+L58</f>
        <v>792690512</v>
      </c>
      <c r="M116" s="159">
        <f>M115+M87+M58</f>
        <v>1378092402.24</v>
      </c>
      <c r="N116" s="160">
        <f>IF(I116=0,0,M116/I116)</f>
        <v>0.80867034319874087</v>
      </c>
      <c r="O116" s="159">
        <f>O115+O87+O58</f>
        <v>326053686.25</v>
      </c>
      <c r="P116" s="159">
        <f>P115+P87+P58</f>
        <v>441311890.68000007</v>
      </c>
      <c r="Q116" s="159">
        <f>Q115+Q87+Q58</f>
        <v>1262834197.8099999</v>
      </c>
      <c r="R116" s="161">
        <f>IF(I116=0,0,P116/I116)</f>
        <v>0.25896364968981928</v>
      </c>
      <c r="S116" s="162"/>
    </row>
    <row r="125" spans="1:19" x14ac:dyDescent="0.3">
      <c r="K125" s="164"/>
    </row>
    <row r="126" spans="1:19" x14ac:dyDescent="0.3">
      <c r="K126" s="164"/>
    </row>
    <row r="127" spans="1:19" x14ac:dyDescent="0.3">
      <c r="K127" s="164"/>
    </row>
  </sheetData>
  <sheetProtection password="EDE7" sheet="1" objects="1" scenarios="1"/>
  <mergeCells count="94">
    <mergeCell ref="A115:H115"/>
    <mergeCell ref="A116:H116"/>
    <mergeCell ref="G88:G104"/>
    <mergeCell ref="S89:S105"/>
    <mergeCell ref="E112:E113"/>
    <mergeCell ref="F112:F113"/>
    <mergeCell ref="G112:G113"/>
    <mergeCell ref="B114:H114"/>
    <mergeCell ref="E84:E85"/>
    <mergeCell ref="F84:F85"/>
    <mergeCell ref="B86:H86"/>
    <mergeCell ref="A87:H87"/>
    <mergeCell ref="A88:A114"/>
    <mergeCell ref="B88:B113"/>
    <mergeCell ref="C88:C113"/>
    <mergeCell ref="D88:D113"/>
    <mergeCell ref="E88:E104"/>
    <mergeCell ref="F88:F89"/>
    <mergeCell ref="S66:S72"/>
    <mergeCell ref="F73:F80"/>
    <mergeCell ref="S74:S80"/>
    <mergeCell ref="B81:H81"/>
    <mergeCell ref="A82:A86"/>
    <mergeCell ref="B82:B85"/>
    <mergeCell ref="C82:C85"/>
    <mergeCell ref="D82:D85"/>
    <mergeCell ref="G82:G85"/>
    <mergeCell ref="S82:S85"/>
    <mergeCell ref="B64:H64"/>
    <mergeCell ref="A65:A81"/>
    <mergeCell ref="B65:B80"/>
    <mergeCell ref="C65:C80"/>
    <mergeCell ref="D65:D80"/>
    <mergeCell ref="E65:E80"/>
    <mergeCell ref="F65:F72"/>
    <mergeCell ref="G65:G80"/>
    <mergeCell ref="S59:S60"/>
    <mergeCell ref="B61:H61"/>
    <mergeCell ref="A62:A64"/>
    <mergeCell ref="B62:B63"/>
    <mergeCell ref="C62:C63"/>
    <mergeCell ref="D62:D63"/>
    <mergeCell ref="E62:E63"/>
    <mergeCell ref="F62:F63"/>
    <mergeCell ref="G62:G63"/>
    <mergeCell ref="S62:S63"/>
    <mergeCell ref="G55:G56"/>
    <mergeCell ref="B57:H57"/>
    <mergeCell ref="A58:H58"/>
    <mergeCell ref="A59:A61"/>
    <mergeCell ref="B59:B60"/>
    <mergeCell ref="C59:C60"/>
    <mergeCell ref="D59:D60"/>
    <mergeCell ref="E59:E60"/>
    <mergeCell ref="F59:F60"/>
    <mergeCell ref="G59:G60"/>
    <mergeCell ref="A55:A57"/>
    <mergeCell ref="B55:B56"/>
    <mergeCell ref="C55:C56"/>
    <mergeCell ref="D55:D56"/>
    <mergeCell ref="E55:E56"/>
    <mergeCell ref="F55:F56"/>
    <mergeCell ref="G6:G27"/>
    <mergeCell ref="A28:H28"/>
    <mergeCell ref="A29:A54"/>
    <mergeCell ref="B29:B53"/>
    <mergeCell ref="C29:C53"/>
    <mergeCell ref="D29:D53"/>
    <mergeCell ref="E29:E52"/>
    <mergeCell ref="F29:F53"/>
    <mergeCell ref="G29:G53"/>
    <mergeCell ref="B54:H54"/>
    <mergeCell ref="A6:A26"/>
    <mergeCell ref="B6:B27"/>
    <mergeCell ref="C6:C27"/>
    <mergeCell ref="D6:D27"/>
    <mergeCell ref="E6:E27"/>
    <mergeCell ref="F6:F27"/>
    <mergeCell ref="M3:N3"/>
    <mergeCell ref="O3:O4"/>
    <mergeCell ref="P3:P4"/>
    <mergeCell ref="Q3:Q4"/>
    <mergeCell ref="R3:R4"/>
    <mergeCell ref="S3:S4"/>
    <mergeCell ref="A1:Q1"/>
    <mergeCell ref="A3:A4"/>
    <mergeCell ref="B3:B4"/>
    <mergeCell ref="C3:C4"/>
    <mergeCell ref="D3:D4"/>
    <mergeCell ref="E3:E4"/>
    <mergeCell ref="F3:G3"/>
    <mergeCell ref="H3:H4"/>
    <mergeCell ref="I3:I4"/>
    <mergeCell ref="J3:L3"/>
  </mergeCells>
  <printOptions horizontalCentered="1"/>
  <pageMargins left="0.19685039370078741" right="0.19685039370078741" top="0.39370078740157483" bottom="0.39370078740157483" header="0.31496062992125984" footer="0.31496062992125984"/>
  <pageSetup paperSize="9" scale="49" fitToHeight="2" orientation="landscape" r:id="rId1"/>
  <rowBreaks count="1" manualBreakCount="1">
    <brk id="5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01.05. на сайт</vt:lpstr>
      <vt:lpstr>'01.05. на сайт'!Заголовки_для_печати</vt:lpstr>
      <vt:lpstr>'01.05. на сайт'!Область_печати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Канева Наталия Александровна</dc:creator>
  <cp:lastModifiedBy>Канева Наталия Александровна</cp:lastModifiedBy>
  <dcterms:created xsi:type="dcterms:W3CDTF">2025-05-06T13:14:48Z</dcterms:created>
  <dcterms:modified xsi:type="dcterms:W3CDTF">2025-05-06T13:16:29Z</dcterms:modified>
</cp:coreProperties>
</file>